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4" r:id="rId1"/>
    <sheet name="Sheet1 (9)" sheetId="10" state="hidden" r:id="rId2"/>
    <sheet name="Sheet1 (8)" sheetId="9" state="hidden" r:id="rId3"/>
    <sheet name="Sheet1 (7)" sheetId="8" state="hidden" r:id="rId4"/>
    <sheet name="Sheet1 (6)" sheetId="7" state="hidden" r:id="rId5"/>
    <sheet name="Sheet1 (5)" sheetId="6" state="hidden" r:id="rId6"/>
    <sheet name="Sheet1 (4)" sheetId="5" state="hidden" r:id="rId7"/>
    <sheet name="Sheet1" sheetId="1" state="hidden" r:id="rId8"/>
    <sheet name="Sheet1 (2)" sheetId="3" state="hidden" r:id="rId9"/>
    <sheet name="Sheet2" sheetId="2" state="hidden" r:id="rId10"/>
  </sheets>
  <definedNames>
    <definedName name="_xlnm._FilterDatabase" localSheetId="1" hidden="1">'Sheet1 (9)'!$A$4:$HI$182</definedName>
    <definedName name="_xlnm._FilterDatabase" localSheetId="2" hidden="1">'Sheet1 (8)'!$A$4:$HX$182</definedName>
    <definedName name="_xlnm._FilterDatabase" localSheetId="3" hidden="1">'Sheet1 (7)'!$A$4:$HX$181</definedName>
    <definedName name="_xlnm._FilterDatabase" localSheetId="4" hidden="1">'Sheet1 (6)'!$A$4:$HX$181</definedName>
    <definedName name="_xlnm._FilterDatabase" localSheetId="5" hidden="1">'Sheet1 (5)'!$A$4:$IA$172</definedName>
    <definedName name="_xlnm._FilterDatabase" localSheetId="6" hidden="1">'Sheet1 (4)'!$A$4:$IA$172</definedName>
    <definedName name="_xlnm._FilterDatabase" localSheetId="7" hidden="1">Sheet1!$A$4:$IA$153</definedName>
    <definedName name="_xlnm._FilterDatabase" localSheetId="0" hidden="1">'Sheet1 (3)'!$A$4:$HL$183</definedName>
    <definedName name="_xlnm.Print_Area" localSheetId="0">'Sheet1 (3)'!$A$1:$P$183</definedName>
    <definedName name="_xlnm.Print_Area" localSheetId="6">'Sheet1 (4)'!$A$1:$R$172</definedName>
    <definedName name="_xlnm.Print_Area" localSheetId="5">'Sheet1 (5)'!$A$1:$R$172</definedName>
    <definedName name="_xlnm.Print_Area" localSheetId="4">'Sheet1 (6)'!$A$1:$P$181</definedName>
    <definedName name="_xlnm.Print_Area" localSheetId="3">'Sheet1 (7)'!$A$1:$P$181</definedName>
    <definedName name="_xlnm.Print_Area" localSheetId="2">'Sheet1 (8)'!$A$1:$P$182</definedName>
    <definedName name="_xlnm.Print_Area" localSheetId="1">'Sheet1 (9)'!$A$1:$P$182</definedName>
    <definedName name="_xlnm.Print_Titles" localSheetId="0">'Sheet1 (3)'!$4:$6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<sst xmlns="http://schemas.openxmlformats.org/spreadsheetml/2006/main" count="5441" uniqueCount="318">
  <si>
    <r>
      <rPr>
        <sz val="20"/>
        <rFont val="黑体"/>
        <charset val="134"/>
      </rPr>
      <t>附件</t>
    </r>
    <r>
      <rPr>
        <sz val="20"/>
        <rFont val="Times New Roman"/>
        <charset val="134"/>
      </rPr>
      <t>1</t>
    </r>
  </si>
  <si>
    <r>
      <rPr>
        <sz val="24"/>
        <rFont val="方正小标宋_GBK"/>
        <charset val="134"/>
      </rPr>
      <t>钦北区</t>
    </r>
    <r>
      <rPr>
        <sz val="24"/>
        <rFont val="Times New Roman"/>
        <charset val="134"/>
      </rPr>
      <t>2025</t>
    </r>
    <r>
      <rPr>
        <sz val="24"/>
        <rFont val="方正小标宋_GBK"/>
        <charset val="134"/>
      </rPr>
      <t>年财政衔接推进乡村振兴补助资金项目第二次调整前后对照表</t>
    </r>
  </si>
  <si>
    <t>金额单位：万元</t>
  </si>
  <si>
    <t>序号</t>
  </si>
  <si>
    <t>项目名称</t>
  </si>
  <si>
    <t>项目类型</t>
  </si>
  <si>
    <t>调整前</t>
  </si>
  <si>
    <t>调整后</t>
  </si>
  <si>
    <t>备注</t>
  </si>
  <si>
    <t>资金来源
（文号）</t>
  </si>
  <si>
    <t>安排资金金额</t>
  </si>
  <si>
    <t>合计</t>
  </si>
  <si>
    <t>中央</t>
  </si>
  <si>
    <t>自治区</t>
  </si>
  <si>
    <t>市级</t>
  </si>
  <si>
    <t>区本级</t>
  </si>
  <si>
    <r>
      <rPr>
        <sz val="14"/>
        <rFont val="仿宋_GB2312"/>
        <charset val="134"/>
      </rPr>
      <t>小董镇西陵村委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年六琴水库至稳志村渠道建设项目</t>
    </r>
  </si>
  <si>
    <r>
      <rPr>
        <sz val="14"/>
        <rFont val="仿宋_GB2312"/>
        <charset val="134"/>
      </rPr>
      <t>产业发展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</si>
  <si>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78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</si>
  <si>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</si>
  <si>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小董镇奇陵村委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年那享水库板暮渠道建设项目</t>
    </r>
  </si>
  <si>
    <r>
      <rPr>
        <sz val="14"/>
        <rFont val="仿宋_GB2312"/>
        <charset val="134"/>
      </rPr>
      <t>大直镇双那村委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年派墨片区农田水利项目</t>
    </r>
  </si>
  <si>
    <r>
      <rPr>
        <sz val="14"/>
        <rFont val="仿宋_GB2312"/>
        <charset val="134"/>
      </rPr>
      <t>大直镇那泮村委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年滩浪农田水利项目</t>
    </r>
  </si>
  <si>
    <r>
      <rPr>
        <sz val="14"/>
        <rFont val="仿宋_GB2312"/>
        <charset val="134"/>
      </rPr>
      <t>板城镇三联村委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年小型水利项目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</si>
  <si>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</si>
  <si>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大垌镇大垌社区北极垌农田水利灌排项目</t>
    </r>
  </si>
  <si>
    <r>
      <rPr>
        <sz val="14"/>
        <rFont val="仿宋_GB2312"/>
        <charset val="134"/>
      </rPr>
      <t>那蒙镇那蒙村委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年坛宁村农田水利灌溉项目</t>
    </r>
  </si>
  <si>
    <r>
      <rPr>
        <sz val="10"/>
        <rFont val="仿宋_GB2312"/>
        <charset val="0"/>
      </rPr>
      <t>以工代赈项目</t>
    </r>
  </si>
  <si>
    <r>
      <rPr>
        <sz val="14"/>
        <rFont val="仿宋_GB2312"/>
        <charset val="134"/>
      </rPr>
      <t>那蒙镇屯里村委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年那丁村农田水利灌溉项目</t>
    </r>
  </si>
  <si>
    <r>
      <rPr>
        <sz val="14"/>
        <rFont val="仿宋_GB2312"/>
        <charset val="134"/>
      </rPr>
      <t>新棠镇屯楼村委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年屯良自然村排水渠项目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</si>
  <si>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年长胜村那梅垌农田灌溉水利项目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</si>
  <si>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年南美村、百六村小型农田水利设施项目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</si>
  <si>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年那桃村小型农田水利设施项目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</si>
  <si>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36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</si>
  <si>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年小型农田水利灌溉建设项目尾款</t>
    </r>
  </si>
  <si>
    <r>
      <rPr>
        <sz val="14"/>
        <rFont val="仿宋_GB2312"/>
        <charset val="134"/>
      </rPr>
      <t>小董镇那兰村污水处理项目</t>
    </r>
  </si>
  <si>
    <r>
      <rPr>
        <sz val="14"/>
        <rFont val="仿宋_GB2312"/>
        <charset val="134"/>
      </rPr>
      <t>乡村建设行动</t>
    </r>
  </si>
  <si>
    <r>
      <rPr>
        <sz val="10"/>
        <rFont val="仿宋_GB2312"/>
        <charset val="0"/>
      </rPr>
      <t>千万工程项目、以工代赈项目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</si>
  <si>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</si>
  <si>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楼村委那扁村污水处理项目</t>
    </r>
  </si>
  <si>
    <r>
      <rPr>
        <sz val="10"/>
        <rFont val="仿宋_GB2312"/>
        <charset val="0"/>
      </rPr>
      <t>千万工程项目、以工代赈项目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</si>
  <si>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小董镇西陵村委六琴村污水处理项目</t>
    </r>
  </si>
  <si>
    <r>
      <rPr>
        <sz val="14"/>
        <rFont val="仿宋_GB2312"/>
        <charset val="134"/>
      </rPr>
      <t>平吉镇广平村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年广平圩排污管道建设项目</t>
    </r>
  </si>
  <si>
    <r>
      <rPr>
        <sz val="10"/>
        <rFont val="仿宋_GB2312"/>
        <charset val="0"/>
      </rPr>
      <t>千万工程项目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</si>
  <si>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板城镇竹山村委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年睦家村污水治理建设项目</t>
    </r>
  </si>
  <si>
    <r>
      <rPr>
        <sz val="14"/>
        <rFont val="仿宋_GB2312"/>
        <charset val="134"/>
      </rPr>
      <t>新棠镇屯王村委屯王村排污排水系统建设项目（二期）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</si>
  <si>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年排污排水系统建设项目</t>
    </r>
  </si>
  <si>
    <r>
      <rPr>
        <sz val="14"/>
        <rFont val="仿宋_GB2312"/>
        <charset val="134"/>
      </rPr>
      <t>青塘镇那路村委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年那路村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队排污系统</t>
    </r>
  </si>
  <si>
    <r>
      <rPr>
        <sz val="10"/>
        <rFont val="Times New Roman"/>
        <charset val="0"/>
      </rPr>
      <t>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</si>
  <si>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长滩镇胜利村委大村北排污沟项目</t>
    </r>
  </si>
  <si>
    <r>
      <rPr>
        <sz val="10"/>
        <rFont val="仿宋_GB2312"/>
        <charset val="0"/>
      </rPr>
      <t>千万工程项目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</si>
  <si>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至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队排污沟项目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</si>
  <si>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年产业以奖代补项目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</si>
  <si>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年小额信贷贴息项目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</si>
  <si>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年春、秋雨露计划补贴项目</t>
    </r>
  </si>
  <si>
    <r>
      <rPr>
        <sz val="14"/>
        <rFont val="仿宋_GB2312"/>
        <charset val="134"/>
      </rPr>
      <t>巩固三保障成果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</si>
  <si>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年公益性岗位项目</t>
    </r>
  </si>
  <si>
    <r>
      <rPr>
        <sz val="14"/>
        <rFont val="仿宋_GB2312"/>
        <charset val="134"/>
      </rPr>
      <t>就业项目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</si>
  <si>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年跨省务工就业一次性往返交通补助项目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</si>
  <si>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年县域内务工补助项目</t>
    </r>
  </si>
  <si>
    <r>
      <rPr>
        <sz val="14"/>
        <rFont val="仿宋_GB2312"/>
        <charset val="134"/>
      </rPr>
      <t>大直镇米拱村委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年米拱村二队路口至那麻村道路硬化项目</t>
    </r>
  </si>
  <si>
    <r>
      <rPr>
        <sz val="10"/>
        <rFont val="仿宋_GB2312"/>
        <charset val="0"/>
      </rPr>
      <t>千万工程项目、少数民族资金</t>
    </r>
  </si>
  <si>
    <r>
      <rPr>
        <sz val="14"/>
        <rFont val="仿宋_GB2312"/>
        <charset val="134"/>
      </rPr>
      <t>钦北区紫胶林场林猪生态循环养殖场建设项目</t>
    </r>
  </si>
  <si>
    <r>
      <rPr>
        <sz val="10"/>
        <rFont val="仿宋_GB2312"/>
        <charset val="0"/>
      </rPr>
      <t>欠发达国有林场巩固提升项目、农业农村领域重点工作七个提升行动投资方向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</si>
  <si>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年吉水村委那棉村九曲江桥建设项目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</si>
  <si>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年宝鸭坪村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队、鸡笠山</t>
    </r>
    <r>
      <rPr>
        <sz val="14"/>
        <rFont val="Times New Roman"/>
        <charset val="134"/>
      </rPr>
      <t>13</t>
    </r>
    <r>
      <rPr>
        <sz val="14"/>
        <rFont val="仿宋_GB2312"/>
        <charset val="134"/>
      </rPr>
      <t>队道路硬化项目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</si>
  <si>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年荔枝产业综合示范园配套基础设施项目（产业路）</t>
    </r>
  </si>
  <si>
    <r>
      <rPr>
        <sz val="14"/>
        <rFont val="仿宋_GB2312"/>
        <charset val="134"/>
      </rPr>
      <t>长滩镇连丰村委屯苏村七队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年老劳江桥重建项目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</si>
  <si>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年农村道路、小型桥梁建设项目尾款</t>
    </r>
  </si>
  <si>
    <r>
      <rPr>
        <sz val="14"/>
        <rFont val="仿宋_GB2312"/>
        <charset val="134"/>
      </rPr>
      <t>小董镇那道村委供水保障工程</t>
    </r>
  </si>
  <si>
    <r>
      <rPr>
        <sz val="14"/>
        <rFont val="仿宋_GB2312"/>
        <charset val="134"/>
      </rPr>
      <t>平吉镇牛江村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年供水保障工程</t>
    </r>
  </si>
  <si>
    <r>
      <rPr>
        <sz val="10"/>
        <rFont val="仿宋_GB2312"/>
        <charset val="0"/>
      </rPr>
      <t>平陆运河标志性小镇项目</t>
    </r>
  </si>
  <si>
    <r>
      <rPr>
        <sz val="14"/>
        <rFont val="仿宋_GB2312"/>
        <charset val="134"/>
      </rPr>
      <t>平吉镇古隆村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年自来水管道建设项目</t>
    </r>
  </si>
  <si>
    <r>
      <rPr>
        <sz val="14"/>
        <rFont val="仿宋_GB2312"/>
        <charset val="134"/>
      </rPr>
      <t>大直镇派亩村委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年那里村人饮工程项目</t>
    </r>
  </si>
  <si>
    <r>
      <rPr>
        <sz val="14"/>
        <rFont val="仿宋_GB2312"/>
        <charset val="134"/>
      </rPr>
      <t>大直镇那光村委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年屯蒙村人饮工程项目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</si>
  <si>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年板城水厂供水保障工程</t>
    </r>
  </si>
  <si>
    <r>
      <rPr>
        <sz val="14"/>
        <rFont val="仿宋_GB2312"/>
        <charset val="134"/>
      </rPr>
      <t>那蒙镇那桂村委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年人饮工程项目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</si>
  <si>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年那桃村人饮工程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</si>
  <si>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年饮水安全保障巩固提升项目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</si>
  <si>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年那芳水厂供水保障工程尾款</t>
    </r>
  </si>
  <si>
    <r>
      <rPr>
        <sz val="14"/>
        <rFont val="仿宋_GB2312"/>
        <charset val="134"/>
      </rPr>
      <t>小董镇中花村委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</si>
  <si>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小董镇那学村委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</si>
  <si>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年朱林村编制村庄规划项目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</si>
  <si>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年彭良村编制村庄规划项目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</si>
  <si>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兰村编制村庄规划项目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</si>
  <si>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年平沙村编制村庄规划项目</t>
    </r>
  </si>
  <si>
    <r>
      <rPr>
        <sz val="14"/>
        <rFont val="仿宋_GB2312"/>
        <charset val="134"/>
      </rPr>
      <t>大直镇大直村委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</si>
  <si>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甫村村庄规划项目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</si>
  <si>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年青塘村村庄规划项目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</si>
  <si>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</si>
  <si>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贵台镇大路村委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</si>
  <si>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贵台镇屯良村委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年村庄规划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</si>
  <si>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</si>
  <si>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年大米加工全产业链项目（续建）</t>
    </r>
  </si>
  <si>
    <r>
      <rPr>
        <sz val="10"/>
        <rFont val="仿宋_GB2312"/>
        <charset val="0"/>
      </rPr>
      <t>农产品产地加工项目：粮食加工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</si>
  <si>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年韭菜苔产业基地项目</t>
    </r>
  </si>
  <si>
    <r>
      <rPr>
        <sz val="14"/>
        <rFont val="仿宋_GB2312"/>
        <charset val="134"/>
      </rPr>
      <t>大寺镇望海岭非遗美食生产基地项目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</si>
  <si>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年电商玉米产业项目</t>
    </r>
  </si>
  <si>
    <r>
      <rPr>
        <sz val="14"/>
        <rFont val="仿宋_GB2312"/>
        <charset val="134"/>
      </rPr>
      <t>大寺镇屯强村委马岗村排污设施项目</t>
    </r>
    <r>
      <rPr>
        <sz val="14"/>
        <rFont val="宋体"/>
        <charset val="134"/>
      </rPr>
      <t>（</t>
    </r>
    <r>
      <rPr>
        <sz val="14"/>
        <rFont val="仿宋_GB2312"/>
        <charset val="134"/>
      </rPr>
      <t>二期）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</si>
  <si>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</si>
  <si>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</si>
  <si>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</si>
  <si>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</si>
  <si>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其他</t>
    </r>
  </si>
  <si>
    <r>
      <rPr>
        <sz val="14"/>
        <rFont val="仿宋_GB2312"/>
        <charset val="134"/>
      </rPr>
      <t>钦北区小董农产品加工物流园项目</t>
    </r>
    <r>
      <rPr>
        <sz val="14"/>
        <rFont val="Times New Roman"/>
        <charset val="134"/>
      </rPr>
      <t xml:space="preserve"> (</t>
    </r>
    <r>
      <rPr>
        <sz val="14"/>
        <rFont val="仿宋_GB2312"/>
        <charset val="134"/>
      </rPr>
      <t>二期）</t>
    </r>
    <r>
      <rPr>
        <sz val="14"/>
        <rFont val="Times New Roman"/>
        <charset val="134"/>
      </rPr>
      <t>—3#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4#</t>
    </r>
    <r>
      <rPr>
        <sz val="14"/>
        <rFont val="仿宋_GB2312"/>
        <charset val="134"/>
      </rPr>
      <t>标准厂房及配套工程</t>
    </r>
  </si>
  <si>
    <r>
      <rPr>
        <sz val="10"/>
        <rFont val="仿宋_GB2312"/>
        <charset val="0"/>
      </rPr>
      <t>新型农村集体经济项目：自治区资金受益村板城镇那芳村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</si>
  <si>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年西陵村委卜糟村搭建盖板桥建设项目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</si>
  <si>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年坭兴陶制作基地项目</t>
    </r>
  </si>
  <si>
    <r>
      <rPr>
        <sz val="10"/>
        <rFont val="仿宋_GB2312"/>
        <charset val="0"/>
      </rPr>
      <t>新型农村集体经济项目：自治区资金受益村平山村、江表村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</si>
  <si>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</si>
  <si>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平吉镇优品汇农贸交易中心</t>
    </r>
  </si>
  <si>
    <r>
      <rPr>
        <sz val="10"/>
        <rFont val="仿宋_GB2312"/>
        <charset val="0"/>
      </rPr>
      <t>新型农村集体经济项目：自治区资金受益村那蒙镇四维村、陂角村</t>
    </r>
  </si>
  <si>
    <r>
      <rPr>
        <sz val="14"/>
        <rFont val="仿宋_GB2312"/>
        <charset val="134"/>
      </rPr>
      <t>广西钦州市钦北区农村产业融合发展示范园项目</t>
    </r>
  </si>
  <si>
    <r>
      <rPr>
        <sz val="10"/>
        <rFont val="仿宋_GB2312"/>
        <charset val="0"/>
      </rPr>
      <t>新型农村集体经济项目：中央资金受益村平吉镇</t>
    </r>
    <r>
      <rPr>
        <sz val="10"/>
        <rFont val="宋体"/>
        <charset val="0"/>
      </rPr>
      <t>榃</t>
    </r>
    <r>
      <rPr>
        <sz val="10"/>
        <rFont val="仿宋_GB2312"/>
        <charset val="0"/>
      </rPr>
      <t>兰村、广平村、</t>
    </r>
    <r>
      <rPr>
        <sz val="10"/>
        <rFont val="宋体"/>
        <charset val="0"/>
      </rPr>
      <t>湴</t>
    </r>
    <r>
      <rPr>
        <sz val="10"/>
        <rFont val="仿宋_GB2312"/>
        <charset val="0"/>
      </rPr>
      <t>塘村；大直镇米拱村；青塘镇青全村、青华村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</si>
  <si>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年坭兴陶制作培训基地（续建）</t>
    </r>
  </si>
  <si>
    <r>
      <rPr>
        <sz val="10"/>
        <rFont val="仿宋_GB2312"/>
        <charset val="0"/>
      </rPr>
      <t>追加资金</t>
    </r>
  </si>
  <si>
    <r>
      <rPr>
        <sz val="14"/>
        <rFont val="仿宋_GB2312"/>
        <charset val="134"/>
      </rPr>
      <t>平吉镇彭良村金板坪土地岭至屋面坪小型农田水利项目</t>
    </r>
  </si>
  <si>
    <r>
      <rPr>
        <sz val="14"/>
        <rFont val="仿宋_GB2312"/>
        <charset val="134"/>
      </rPr>
      <t>板城镇高龙村委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年好青翠农民合作社加工车间提升项目</t>
    </r>
  </si>
  <si>
    <r>
      <rPr>
        <sz val="10"/>
        <rFont val="仿宋_GB2312"/>
        <charset val="0"/>
      </rPr>
      <t>农产品产地加工项目：粮食加工新型农村集体经济发展项目</t>
    </r>
    <r>
      <rPr>
        <sz val="10"/>
        <rFont val="Times New Roman"/>
        <charset val="0"/>
      </rPr>
      <t>,</t>
    </r>
    <r>
      <rPr>
        <sz val="10"/>
        <rFont val="仿宋_GB2312"/>
        <charset val="0"/>
      </rPr>
      <t>少数民族资金</t>
    </r>
    <r>
      <rPr>
        <sz val="10"/>
        <rFont val="Times New Roman"/>
        <charset val="0"/>
      </rPr>
      <t>270</t>
    </r>
    <r>
      <rPr>
        <sz val="10"/>
        <rFont val="仿宋_GB2312"/>
        <charset val="0"/>
      </rPr>
      <t>万元，新型农村集体经济项目</t>
    </r>
    <r>
      <rPr>
        <sz val="10"/>
        <rFont val="宋体"/>
        <charset val="0"/>
      </rPr>
      <t>（</t>
    </r>
    <r>
      <rPr>
        <sz val="10"/>
        <rFont val="仿宋_GB2312"/>
        <charset val="0"/>
      </rPr>
      <t>中央</t>
    </r>
    <r>
      <rPr>
        <sz val="10"/>
        <rFont val="宋体"/>
        <charset val="0"/>
      </rPr>
      <t>）</t>
    </r>
    <r>
      <rPr>
        <sz val="10"/>
        <rFont val="仿宋_GB2312"/>
        <charset val="0"/>
      </rPr>
      <t>：受益村牛寮村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</si>
  <si>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年山尾村漫水路建设项目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</si>
  <si>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年旱塘村漫水路建设项目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</si>
  <si>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</si>
  <si>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板城镇六虾村委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年暖水麓至猪大肠水利农田灌溉项目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</si>
  <si>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</si>
  <si>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</si>
  <si>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长滩镇连丰村委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队农田水利灌溉项目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</si>
  <si>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年荔枝综合产业示范园项目</t>
    </r>
  </si>
  <si>
    <r>
      <rPr>
        <sz val="10"/>
        <rFont val="仿宋_GB2312"/>
        <charset val="0"/>
      </rPr>
      <t>新型农村集体经济项目：中央资金受益村新棠镇南忠村、南局村；自治区资金受益村贵台镇屯良村、长滩镇那谷村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</si>
  <si>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年项目管护费项目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</si>
  <si>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</si>
  <si>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钦北区易地搬迁安置点基础设施维修项目</t>
    </r>
  </si>
  <si>
    <r>
      <rPr>
        <sz val="14"/>
        <rFont val="仿宋_GB2312"/>
        <charset val="134"/>
      </rPr>
      <t>易地搬迁后扶</t>
    </r>
  </si>
  <si>
    <r>
      <rPr>
        <sz val="14"/>
        <rFont val="仿宋_GB2312"/>
        <charset val="134"/>
      </rPr>
      <t>大直镇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</si>
  <si>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年项目管理费</t>
    </r>
  </si>
  <si>
    <r>
      <rPr>
        <sz val="14"/>
        <rFont val="仿宋_GB2312"/>
        <charset val="134"/>
      </rPr>
      <t>项目管理费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</si>
  <si>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年抗旱项目</t>
    </r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</si>
  <si>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年九佰垌农田水利灌溉项目</t>
    </r>
  </si>
  <si>
    <r>
      <rPr>
        <sz val="14"/>
        <rFont val="仿宋_GB2312"/>
        <charset val="134"/>
      </rPr>
      <t>钦州市钦北区粮食应急分拨综合物流设施项目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低温仓库</t>
    </r>
  </si>
  <si>
    <r>
      <rPr>
        <sz val="10"/>
        <rFont val="仿宋_GB2312"/>
        <charset val="134"/>
      </rPr>
      <t>调整新增建设项目</t>
    </r>
  </si>
  <si>
    <r>
      <rPr>
        <sz val="14"/>
        <rFont val="仿宋_GB2312"/>
        <charset val="134"/>
      </rPr>
      <t>板城镇宁家村委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年一、二队农田灌溉项目</t>
    </r>
  </si>
  <si>
    <r>
      <rPr>
        <sz val="10"/>
        <rFont val="仿宋_GB2312"/>
        <charset val="0"/>
      </rPr>
      <t>调整新增建设项目</t>
    </r>
  </si>
  <si>
    <r>
      <rPr>
        <sz val="14"/>
        <rFont val="仿宋_GB2312"/>
        <charset val="134"/>
      </rPr>
      <t>小董镇板董村委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年屋面至板闸渠道建设项目</t>
    </r>
  </si>
  <si>
    <r>
      <rPr>
        <sz val="14"/>
        <rFont val="仿宋_GB2312"/>
        <charset val="134"/>
      </rPr>
      <t>大寺镇四联村委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年平天村三面光水渠建设项目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</si>
  <si>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客村小型农田水利设施建设项目</t>
    </r>
  </si>
  <si>
    <r>
      <rPr>
        <sz val="14"/>
        <rFont val="仿宋_GB2312"/>
        <charset val="134"/>
      </rPr>
      <t>大直镇屯笔村委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年屯顶村农田水利项目</t>
    </r>
  </si>
  <si>
    <r>
      <rPr>
        <sz val="14"/>
        <rFont val="仿宋_GB2312"/>
        <charset val="134"/>
      </rPr>
      <t>钦北区大直镇大直村委滩架村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年农田水利灌溉项目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</si>
  <si>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年屯良村小型农田灌溉项目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</si>
  <si>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山村委内那塘村农田灌溉水利修缮项目</t>
    </r>
  </si>
  <si>
    <r>
      <rPr>
        <sz val="14"/>
        <rFont val="仿宋_GB2312"/>
        <charset val="134"/>
      </rPr>
      <t>那蒙镇白石湾（西岸）灌溉抽水站（陂角村、竹山村共用）修建项目</t>
    </r>
  </si>
  <si>
    <r>
      <rPr>
        <sz val="14"/>
        <rFont val="仿宋_GB2312"/>
        <charset val="134"/>
      </rPr>
      <t>那蒙镇四维村委果桐村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年三刀水渠灌溉</t>
    </r>
  </si>
  <si>
    <r>
      <rPr>
        <sz val="14"/>
        <rFont val="仿宋_GB2312"/>
        <charset val="134"/>
      </rPr>
      <t>平吉镇白鹤垌村公狗岭至分水水利沟建设项目</t>
    </r>
  </si>
  <si>
    <r>
      <rPr>
        <sz val="14"/>
        <rFont val="仿宋_GB2312"/>
        <charset val="134"/>
      </rPr>
      <t>平吉镇古秀村公路边至秀管坝白九礅新建水利项目</t>
    </r>
  </si>
  <si>
    <r>
      <rPr>
        <sz val="14"/>
        <rFont val="仿宋_GB2312"/>
        <charset val="134"/>
      </rPr>
      <t>小董镇多隆村委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年农田灌溉泵房项目</t>
    </r>
  </si>
  <si>
    <r>
      <rPr>
        <sz val="14"/>
        <rFont val="仿宋_GB2312"/>
        <charset val="134"/>
      </rPr>
      <t>小董镇那料村委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年西城渠道建设项目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</si>
  <si>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年农田水利灌溉沟修建项目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</si>
  <si>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队农田水利设施灌溉项目</t>
    </r>
  </si>
  <si>
    <r>
      <rPr>
        <sz val="14"/>
        <rFont val="仿宋_GB2312"/>
        <charset val="134"/>
      </rPr>
      <t>大寺镇屯强村委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年那谢村人饮项目</t>
    </r>
  </si>
  <si>
    <r>
      <rPr>
        <sz val="14"/>
        <rFont val="仿宋_GB2312"/>
        <charset val="134"/>
      </rPr>
      <t>大寺镇五宁村委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年里尔村人饮项目</t>
    </r>
  </si>
  <si>
    <r>
      <rPr>
        <sz val="14"/>
        <rFont val="仿宋_GB2312"/>
        <charset val="134"/>
      </rPr>
      <t>贵台镇屯良村委六仓村道路硬化项目</t>
    </r>
  </si>
  <si>
    <r>
      <rPr>
        <sz val="14"/>
        <rFont val="仿宋_GB2312"/>
        <charset val="134"/>
      </rPr>
      <t>平吉镇永隆村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年高龙塘自然村道路硬化项目</t>
    </r>
  </si>
  <si>
    <r>
      <rPr>
        <sz val="14"/>
        <rFont val="仿宋_GB2312"/>
        <charset val="134"/>
      </rPr>
      <t>小董镇中花村委石古岭村桥梁建设项目</t>
    </r>
  </si>
  <si>
    <r>
      <rPr>
        <sz val="14"/>
        <rFont val="仿宋_GB2312"/>
        <charset val="134"/>
      </rPr>
      <t>大寺镇屯首村委那侣村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年村屯道路硬化项目</t>
    </r>
  </si>
  <si>
    <r>
      <rPr>
        <sz val="14"/>
        <rFont val="仿宋_GB2312"/>
        <charset val="134"/>
      </rPr>
      <t>合计</t>
    </r>
  </si>
  <si>
    <t>附件1</t>
  </si>
  <si>
    <t>钦北区第二次2025年财政衔接推进乡村振兴补助资金项目调整前后对照表</t>
  </si>
  <si>
    <t>调整金额</t>
  </si>
  <si>
    <t>小董镇西陵村委2025年六琴水库至稳志村渠道建设项目</t>
  </si>
  <si>
    <t>产业发展</t>
  </si>
  <si>
    <t>钦市财农〔2024〕78号</t>
  </si>
  <si>
    <t>钦北财农〔2025〕5号</t>
  </si>
  <si>
    <t>小董镇奇陵村委2025年那享水库板暮渠道建设项目</t>
  </si>
  <si>
    <t>大直镇双那村委2025年派墨片区农田水利项目</t>
  </si>
  <si>
    <t>大直镇那泮村委2024年滩浪农田水利项目</t>
  </si>
  <si>
    <t>板城镇三联村委2024年小型水利项目</t>
  </si>
  <si>
    <t>钦市财农〔2025〕16号</t>
  </si>
  <si>
    <t>大垌镇大垌社区北极垌农田水利灌排项目</t>
  </si>
  <si>
    <t>那蒙镇那蒙村委2025年坛宁村农田水利灌溉项目</t>
  </si>
  <si>
    <t>那蒙镇屯里村委2025年那丁村农田水利灌溉项目</t>
  </si>
  <si>
    <t>新棠镇屯楼村委2025年屯良自然村排水渠项目</t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</si>
  <si>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山村委2024年长胜村那梅垌农田灌溉水利项目</t>
    </r>
  </si>
  <si>
    <t>贵台镇百美村委2025年南美村、百六村小型农田水利设施项目</t>
  </si>
  <si>
    <t>贵台镇那桃村委2025年那桃村小型农田水利设施项目</t>
  </si>
  <si>
    <t>钦市财农〔2025〕36号</t>
  </si>
  <si>
    <t>钦北区2024年小型农田水利灌溉建设项目尾款</t>
  </si>
  <si>
    <t>小董镇那兰村污水处理项目</t>
  </si>
  <si>
    <t>乡村建设行动</t>
  </si>
  <si>
    <t>钦市财农〔2025〕4号</t>
  </si>
  <si>
    <t>小董镇西陵村委六琴村污水处理项目</t>
  </si>
  <si>
    <t>平吉镇广平村2024年广平圩排污管道建设项目</t>
  </si>
  <si>
    <t>板城镇竹山村委2024年睦家村污水治理建设项目</t>
  </si>
  <si>
    <t>新棠镇屯王村委屯王村排污排水系统建设项目（二期）</t>
  </si>
  <si>
    <t>新棠镇屯林村2024年排污排水系统建设项目</t>
  </si>
  <si>
    <t>青塘镇那路村委2024年那路村1队排污系统</t>
  </si>
  <si>
    <t>长滩镇胜利村委大村北排污沟项目</t>
  </si>
  <si>
    <t>长滩镇屯巷村委2025年屯巷村7至8队排污沟项目</t>
  </si>
  <si>
    <t>钦北区2025年产业以奖代补项目</t>
  </si>
  <si>
    <t>钦北区2025年小额信贷贴息项目</t>
  </si>
  <si>
    <t>钦北区2025年春、秋雨露计划补贴项目</t>
  </si>
  <si>
    <t>巩固三保障成果</t>
  </si>
  <si>
    <t>钦北区2025年公益性岗位项目</t>
  </si>
  <si>
    <t>就业项目</t>
  </si>
  <si>
    <t>钦北区2025年跨省务工就业一次性往返交通补助项目</t>
  </si>
  <si>
    <t>钦北区2025年县域内务工补助项目</t>
  </si>
  <si>
    <t>大直镇米拱村委2025年米拱村二队路口至那麻村道路硬化项目</t>
  </si>
  <si>
    <t>钦北区紫胶林场林猪生态循环养殖场建设项目</t>
  </si>
  <si>
    <t>小董镇2025年吉水村委那棉村九曲江桥建设项目</t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</si>
  <si>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头村委2024年宝鸭坪村12队、鸡笠山13队道路硬化项目</t>
    </r>
  </si>
  <si>
    <t>新棠镇2025年荔枝产业综合示范园配套基础设施项目（产业路）</t>
  </si>
  <si>
    <t>长滩镇连丰村委屯苏村七队2024年老劳江桥重建项目</t>
  </si>
  <si>
    <t>钦北区2024年农村道路、小型桥梁建设项目尾款</t>
  </si>
  <si>
    <t>小董镇那道村委供水保障工程</t>
  </si>
  <si>
    <t>平吉镇牛江村2025年供水保障工程</t>
  </si>
  <si>
    <t>平吉镇古隆村2025年自来水管道建设项目</t>
  </si>
  <si>
    <t>大直镇派亩村委2025年那里村人饮工程项目</t>
  </si>
  <si>
    <t>大直镇那光村委2025年屯蒙村人饮工程项目</t>
  </si>
  <si>
    <t>板城镇2025年板城水厂供水保障工程</t>
  </si>
  <si>
    <t>那蒙镇那桂村委2025年人饮工程项目</t>
  </si>
  <si>
    <t>贵台镇那桃村委2025年那桃村人饮工程</t>
  </si>
  <si>
    <t>新棠镇2024年饮水安全保障巩固提升项目</t>
  </si>
  <si>
    <t>板城镇2024年那芳水厂供水保障工程尾款</t>
  </si>
  <si>
    <t>小董镇中花村委2024年乡村规划项目</t>
  </si>
  <si>
    <t>小董镇那学村委2024年乡村规划项目</t>
  </si>
  <si>
    <t>平吉镇2024年朱林村编制村庄规划项目</t>
  </si>
  <si>
    <t>平吉镇2024年彭良村编制村庄规划项目</t>
  </si>
  <si>
    <r>
      <rPr>
        <sz val="14"/>
        <rFont val="仿宋_GB2312"/>
        <charset val="134"/>
      </rPr>
      <t>平吉镇2024年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兰村编制村庄规划项目</t>
    </r>
  </si>
  <si>
    <t>平吉镇2024年平沙村编制村庄规划项目</t>
  </si>
  <si>
    <t>大直镇大直村委2024年村庄规划编制项目</t>
  </si>
  <si>
    <t>青塘镇2023年青塘村村庄规划项目</t>
  </si>
  <si>
    <t>贵台镇百美村委2024年村庄规划编制项目</t>
  </si>
  <si>
    <t>贵台镇大路村委2024年村庄规划编制项目</t>
  </si>
  <si>
    <t>贵台镇屯良村委2025年村庄规划</t>
  </si>
  <si>
    <t>新棠镇屯林村2024年村庄规划编制项目</t>
  </si>
  <si>
    <t>大寺镇2025年大米加工全产业链项目（续建）</t>
  </si>
  <si>
    <t>大寺镇2025年韭菜苔产业基地项目</t>
  </si>
  <si>
    <t>大寺镇望海岭非遗美食生产基地项目</t>
  </si>
  <si>
    <t>大寺镇2025年电商玉米产业项目</t>
  </si>
  <si>
    <t>大寺镇屯强村委马岗村排污设施项目(二期）</t>
  </si>
  <si>
    <t>大寺镇广琅村委2025年农村垃圾收集项目</t>
  </si>
  <si>
    <t>大寺镇屯妙村委2025年农村垃圾收集项目</t>
  </si>
  <si>
    <t>大寺镇屯首村委2025年农村垃圾收集项目</t>
  </si>
  <si>
    <t>大寺镇2025年项目管护费</t>
  </si>
  <si>
    <t>其他</t>
  </si>
  <si>
    <t>钦北区小董农产品加工物流园项目 (二期)—3#、4#标准厂房及配套工程</t>
  </si>
  <si>
    <t>小董镇2025年西陵村委卜糟村搭建盖板桥建设项目</t>
  </si>
  <si>
    <t>大垌镇2025年坭兴陶制作基地项目</t>
  </si>
  <si>
    <t>大垌镇2025年项目管护费</t>
  </si>
  <si>
    <t>平吉镇优品汇农贸交易中心</t>
  </si>
  <si>
    <t>广西钦州市钦北区农村产业融合发展示范园项目</t>
  </si>
  <si>
    <t>平吉镇2025年坭兴陶制作培训基地（续建）</t>
  </si>
  <si>
    <t>平吉镇彭良村金板坪土地岭至屋面坪小型农田水利项目</t>
  </si>
  <si>
    <t>板城镇高龙村委2025年好青翠农民合作社加工车间提升项目</t>
  </si>
  <si>
    <t>板城镇新城村委2025年山尾村漫水路建设项目</t>
  </si>
  <si>
    <t>板城镇新城村委2025年旱塘村漫水路建设项目</t>
  </si>
  <si>
    <t>板城镇2025年项目管护费</t>
  </si>
  <si>
    <t>板城镇六虾村委2025年暖水麓至猪大肠水利农田灌溉项目</t>
  </si>
  <si>
    <t>那蒙镇2025年项目管护费</t>
  </si>
  <si>
    <t>长滩镇2025年项目管护费</t>
  </si>
  <si>
    <t>长滩镇连丰村委2024年8队农田水利灌溉项目</t>
  </si>
  <si>
    <t>新棠镇2025年荔枝综合产业示范园项目</t>
  </si>
  <si>
    <t>新棠镇2025年项目管护费项目</t>
  </si>
  <si>
    <t>贵台镇2025年项目管护费</t>
  </si>
  <si>
    <t>钦北区易地搬迁安置点基础设施维修项目</t>
  </si>
  <si>
    <t>易地搬迁后扶</t>
  </si>
  <si>
    <t>大直镇2025年项目管护费</t>
  </si>
  <si>
    <t>钦北区2025年项目管理费</t>
  </si>
  <si>
    <t>项目管理费</t>
  </si>
  <si>
    <t>钦北区2025年抗旱项目</t>
  </si>
  <si>
    <t>平吉镇湴塘村2025年九佰垌农田水利灌溉项目</t>
  </si>
  <si>
    <t>钦北区粮食应急分拨综合物流设施项目</t>
  </si>
  <si>
    <t>调整新增建设项目</t>
  </si>
  <si>
    <t>板城镇宁家村委2025年一、二队农田灌溉项目</t>
  </si>
  <si>
    <t>小董镇板董村委2025年屋面至板闸渠道建设项目</t>
  </si>
  <si>
    <t>大寺镇四联村委2024年平天村三面光水渠建设项目</t>
  </si>
  <si>
    <t>大寺镇屯首村委2024年坉客村小型农田水利设施建设项目</t>
  </si>
  <si>
    <t>大直镇屯笔村委2025年屯顶村农田水利项目</t>
  </si>
  <si>
    <t>钦北区大直镇大直村委滩架村2023年农田水利灌溉项目</t>
  </si>
  <si>
    <t>贵台镇那桃村委2025年屯良村小型农田灌溉项目</t>
  </si>
  <si>
    <t>那蒙镇2023年湴山村委内那塘村农田灌溉水利修缮项目</t>
  </si>
  <si>
    <t>那蒙镇白石湾（西岸）灌溉抽水站（陂角村、竹山村共用）修建项目</t>
  </si>
  <si>
    <t>那蒙镇四维村委果桐村2023年三刀水渠灌溉</t>
  </si>
  <si>
    <t>平吉镇白鹤垌村公狗岭至分水水利沟建设项目</t>
  </si>
  <si>
    <t>平吉镇古秀村公路边至秀管坝白九礅新建水利项目</t>
  </si>
  <si>
    <t>小董镇多隆村委2025年农田灌溉泵房项目</t>
  </si>
  <si>
    <t>小董镇那料村委2025年西城渠道建设项目</t>
  </si>
  <si>
    <t>新棠镇屯林村2024年农田水利灌溉沟修建项目</t>
  </si>
  <si>
    <t>长滩镇屯巷村委2025年屯巷村6队农田水利设施灌溉项目</t>
  </si>
  <si>
    <t>大寺镇屯强村委2024年那谢村人饮项目</t>
  </si>
  <si>
    <t>大寺镇五宁村委2024年里尔村人饮项目</t>
  </si>
  <si>
    <t>贵台镇屯良村委六仓村道路硬化项目</t>
  </si>
  <si>
    <t>平吉镇永隆村2025年高龙塘自然村道路硬化项目</t>
  </si>
  <si>
    <t>小董镇中花村委石古岭村桥梁建设项目</t>
  </si>
  <si>
    <t>大寺镇屯首村委那侣村2023年村屯道路硬化项目</t>
  </si>
  <si>
    <t>以工代赈项目</t>
  </si>
  <si>
    <t>千万工程项目、以工代赈项目</t>
  </si>
  <si>
    <r>
      <rPr>
        <sz val="10"/>
        <rFont val="宋体"/>
        <charset val="0"/>
      </rPr>
      <t>千万工程项目、以工代赈项目</t>
    </r>
    <r>
      <rPr>
        <sz val="10"/>
        <rFont val="Times New Roman"/>
        <charset val="0"/>
      </rPr>
      <t xml:space="preserve">
2024</t>
    </r>
    <r>
      <rPr>
        <sz val="10"/>
        <rFont val="宋体"/>
        <charset val="0"/>
      </rPr>
      <t>年入库</t>
    </r>
  </si>
  <si>
    <t>千万工程项目、以工代赈项目
2024年入库</t>
  </si>
  <si>
    <r>
      <rPr>
        <sz val="10"/>
        <rFont val="宋体"/>
        <charset val="0"/>
      </rPr>
      <t>千万工程项目</t>
    </r>
    <r>
      <rPr>
        <sz val="10"/>
        <rFont val="Times New Roman"/>
        <charset val="0"/>
      </rPr>
      <t xml:space="preserve">
2024</t>
    </r>
    <r>
      <rPr>
        <sz val="10"/>
        <rFont val="宋体"/>
        <charset val="0"/>
      </rPr>
      <t>年入库</t>
    </r>
  </si>
  <si>
    <r>
      <rPr>
        <sz val="10"/>
        <rFont val="Times New Roman"/>
        <charset val="0"/>
      </rPr>
      <t>2024</t>
    </r>
    <r>
      <rPr>
        <sz val="10"/>
        <rFont val="宋体"/>
        <charset val="0"/>
      </rPr>
      <t>年入库</t>
    </r>
  </si>
  <si>
    <t>千万工程项目</t>
  </si>
  <si>
    <t>千万工程项目、少数民族资金</t>
  </si>
  <si>
    <t>欠发达国有林场巩固提升项目、农业农村领域重点工作七个提升行动投资方向</t>
  </si>
  <si>
    <t>平陆运河标志性小镇项目</t>
  </si>
  <si>
    <t>农产品产地加工项目：粮食加工</t>
  </si>
  <si>
    <t>新型农村集体经济项目：自治区资金受益村板城镇那芳村</t>
  </si>
  <si>
    <t>新型农村集体经济项目：自治区资金受益村平山村、江表村</t>
  </si>
  <si>
    <t>新型农村集体经济项目：自治区资金受益村那蒙镇四维村、陂角村</t>
  </si>
  <si>
    <t>新型农村集体经济项目：中央资金受益村平吉镇榃兰村、广平村、湴塘村；大直镇米拱村；青塘镇青全村、青华村</t>
  </si>
  <si>
    <t>追加资金</t>
  </si>
  <si>
    <r>
      <rPr>
        <sz val="10"/>
        <rFont val="宋体"/>
        <charset val="0"/>
      </rPr>
      <t>农产品产地加工项目：粮食加工新型农村集体经济发展项目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少数民族资金</t>
    </r>
    <r>
      <rPr>
        <sz val="10"/>
        <rFont val="Times New Roman"/>
        <charset val="0"/>
      </rPr>
      <t>270</t>
    </r>
    <r>
      <rPr>
        <sz val="10"/>
        <rFont val="宋体"/>
        <charset val="0"/>
      </rPr>
      <t>万元，新型农村集体经济项目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中央</t>
    </r>
    <r>
      <rPr>
        <sz val="10"/>
        <rFont val="Times New Roman"/>
        <charset val="0"/>
      </rPr>
      <t>)</t>
    </r>
    <r>
      <rPr>
        <sz val="10"/>
        <rFont val="宋体"/>
        <charset val="0"/>
      </rPr>
      <t>：受益村牛寮村</t>
    </r>
  </si>
  <si>
    <t>新型农村集体经济项目：中央资金受益村新棠镇南忠村、南局村；自治区资金受益村贵台镇屯良村、长滩镇那谷村</t>
  </si>
  <si>
    <t>附件3</t>
  </si>
  <si>
    <t>长滩镇上汶村委那沙至哥彰农田水利灌溉项目</t>
  </si>
  <si>
    <t>项目取消</t>
  </si>
  <si>
    <t>钦北区2025年淡水珍珠养殖项目</t>
  </si>
  <si>
    <t>附件2</t>
  </si>
  <si>
    <t>钦北区2025年财政衔接推进乡村振兴补助资金项目调整前后对照表</t>
  </si>
  <si>
    <t>新型农村集体经济项目：自治区资金受益村板城镇牛寮村</t>
  </si>
  <si>
    <r>
      <rPr>
        <sz val="10"/>
        <rFont val="宋体"/>
        <charset val="0"/>
      </rPr>
      <t>农产品产地加工项目：粮食加工新型农村集体经济发展项目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少数民族资金</t>
    </r>
    <r>
      <rPr>
        <sz val="10"/>
        <rFont val="Times New Roman"/>
        <charset val="0"/>
      </rPr>
      <t>270</t>
    </r>
    <r>
      <rPr>
        <sz val="10"/>
        <rFont val="宋体"/>
        <charset val="0"/>
      </rPr>
      <t>万元，新型农村集体经济项目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中央</t>
    </r>
    <r>
      <rPr>
        <sz val="10"/>
        <rFont val="Times New Roman"/>
        <charset val="0"/>
      </rPr>
      <t>)</t>
    </r>
    <r>
      <rPr>
        <sz val="10"/>
        <rFont val="宋体"/>
        <charset val="0"/>
      </rPr>
      <t>：受益村那芳村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</si>
</sst>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color indexed="8"/>
      <name val="黑体"/>
      <charset val="134"/>
    </font>
    <font>
      <sz val="18"/>
      <name val="黑体"/>
      <charset val="134"/>
    </font>
    <font>
      <sz val="22"/>
      <name val="方正小标宋_GBK"/>
      <charset val="134"/>
    </font>
    <font>
      <sz val="14"/>
      <name val="宋体"/>
      <charset val="134"/>
    </font>
    <font>
      <sz val="14"/>
      <name val="楷体_GB2312"/>
      <charset val="134"/>
    </font>
    <font>
      <sz val="14"/>
      <name val="黑体"/>
      <charset val="134"/>
    </font>
    <font>
      <sz val="16"/>
      <name val="楷体_GB2312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4"/>
      <color rgb="FFFF0000"/>
      <name val="Times New Roman"/>
      <charset val="0"/>
    </font>
    <font>
      <sz val="10"/>
      <name val="宋体"/>
      <charset val="0"/>
    </font>
    <font>
      <sz val="10"/>
      <color rgb="FFFF0000"/>
      <name val="Times New Roman"/>
      <charset val="0"/>
    </font>
    <font>
      <sz val="10"/>
      <name val="宋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楷体_GB2312"/>
      <charset val="134"/>
    </font>
    <font>
      <sz val="14"/>
      <name val="宋体"/>
      <charset val="0"/>
    </font>
    <font>
      <sz val="12"/>
      <name val="仿宋_GB2312"/>
      <charset val="134"/>
    </font>
    <font>
      <sz val="11"/>
      <name val="Times New Roman"/>
      <charset val="134"/>
    </font>
    <font>
      <sz val="20"/>
      <name val="黑体"/>
      <charset val="134"/>
    </font>
    <font>
      <sz val="20"/>
      <name val="Times New Roman"/>
      <charset val="134"/>
    </font>
    <font>
      <sz val="24"/>
      <name val="Times New Roman"/>
      <charset val="134"/>
    </font>
    <font>
      <sz val="16"/>
      <name val="黑体"/>
      <charset val="134"/>
    </font>
    <font>
      <sz val="14"/>
      <name val="Times New Roman"/>
      <charset val="134"/>
    </font>
    <font>
      <sz val="10"/>
      <name val="仿宋_GB2312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方正小标宋_GBK"/>
      <charset val="134"/>
    </font>
    <font>
      <sz val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9" borderId="16" applyNumberFormat="0" applyAlignment="0" applyProtection="0">
      <alignment vertical="center"/>
    </xf>
    <xf numFmtId="0" fontId="43" fillId="9" borderId="15" applyNumberFormat="0" applyAlignment="0" applyProtection="0">
      <alignment vertical="center"/>
    </xf>
    <xf numFmtId="0" fontId="44" fillId="10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76" fontId="13" fillId="4" borderId="1" xfId="0" applyNumberFormat="1" applyFont="1" applyFill="1" applyBorder="1" applyAlignment="1">
      <alignment horizontal="left" vertical="center" wrapText="1"/>
    </xf>
    <xf numFmtId="176" fontId="13" fillId="5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76" fontId="13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6" fontId="13" fillId="6" borderId="1" xfId="0" applyNumberFormat="1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8" fontId="1" fillId="2" borderId="0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0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justify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176" fontId="31" fillId="0" borderId="1" xfId="0" applyNumberFormat="1" applyFont="1" applyFill="1" applyBorder="1" applyAlignment="1">
      <alignment horizontal="justify" vertical="center" wrapText="1"/>
    </xf>
    <xf numFmtId="0" fontId="32" fillId="0" borderId="1" xfId="0" applyFont="1" applyFill="1" applyBorder="1" applyAlignment="1">
      <alignment horizontal="justify" vertical="center"/>
    </xf>
    <xf numFmtId="0" fontId="32" fillId="0" borderId="1" xfId="0" applyFont="1" applyFill="1" applyBorder="1" applyAlignment="1">
      <alignment horizontal="justify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left" vertical="center" wrapText="1"/>
    </xf>
    <xf numFmtId="177" fontId="30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174</xdr:row>
      <xdr:rowOff>0</xdr:rowOff>
    </xdr:from>
    <xdr:to>
      <xdr:col>1</xdr:col>
      <xdr:colOff>641985</xdr:colOff>
      <xdr:row>174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966386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169</xdr:row>
      <xdr:rowOff>0</xdr:rowOff>
    </xdr:from>
    <xdr:to>
      <xdr:col>1</xdr:col>
      <xdr:colOff>641985</xdr:colOff>
      <xdr:row>169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0543476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7496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74746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173</xdr:row>
      <xdr:rowOff>0</xdr:rowOff>
    </xdr:from>
    <xdr:to>
      <xdr:col>1</xdr:col>
      <xdr:colOff>641985</xdr:colOff>
      <xdr:row>173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74655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168</xdr:row>
      <xdr:rowOff>0</xdr:rowOff>
    </xdr:from>
    <xdr:to>
      <xdr:col>1</xdr:col>
      <xdr:colOff>641985</xdr:colOff>
      <xdr:row>168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33380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8051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6776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172</xdr:row>
      <xdr:rowOff>0</xdr:rowOff>
    </xdr:from>
    <xdr:to>
      <xdr:col>1</xdr:col>
      <xdr:colOff>641985</xdr:colOff>
      <xdr:row>172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69321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167</xdr:row>
      <xdr:rowOff>0</xdr:rowOff>
    </xdr:from>
    <xdr:to>
      <xdr:col>1</xdr:col>
      <xdr:colOff>641985</xdr:colOff>
      <xdr:row>167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28046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314960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407035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386715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318135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163</xdr:row>
      <xdr:rowOff>0</xdr:rowOff>
    </xdr:from>
    <xdr:to>
      <xdr:col>1</xdr:col>
      <xdr:colOff>641985</xdr:colOff>
      <xdr:row>163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913695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314960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407035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386715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318135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159</xdr:row>
      <xdr:rowOff>0</xdr:rowOff>
    </xdr:from>
    <xdr:to>
      <xdr:col>1</xdr:col>
      <xdr:colOff>641985</xdr:colOff>
      <xdr:row>159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880675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L183"/>
  <sheetViews>
    <sheetView tabSelected="1" view="pageBreakPreview" zoomScaleNormal="100" workbookViewId="0">
      <pane ySplit="6" topLeftCell="A143" activePane="bottomLeft" state="frozen"/>
      <selection/>
      <selection pane="bottomLeft" activeCell="P136" sqref="P136"/>
    </sheetView>
  </sheetViews>
  <sheetFormatPr defaultColWidth="9.81666666666667" defaultRowHeight="13.5"/>
  <cols>
    <col min="1" max="1" width="6" style="6" customWidth="1"/>
    <col min="2" max="2" width="23.625" style="86" customWidth="1"/>
    <col min="3" max="3" width="12.0583333333333" style="8" customWidth="1"/>
    <col min="4" max="4" width="14.25" style="8" customWidth="1"/>
    <col min="5" max="9" width="9.625" style="6" customWidth="1"/>
    <col min="10" max="10" width="14.25" style="6" customWidth="1"/>
    <col min="11" max="11" width="10.125" style="6" customWidth="1"/>
    <col min="12" max="12" width="13.25" style="6" customWidth="1"/>
    <col min="13" max="13" width="9.625" style="6" customWidth="1"/>
    <col min="14" max="14" width="11.75" style="6" customWidth="1"/>
    <col min="15" max="15" width="9.625" style="6" customWidth="1"/>
    <col min="16" max="16" width="13.875" style="6" customWidth="1"/>
    <col min="17" max="188" width="9.81666666666667" style="1" customWidth="1"/>
    <col min="189" max="195" width="9" style="1" customWidth="1"/>
    <col min="196" max="197" width="14.125" style="1" customWidth="1"/>
    <col min="198" max="207" width="9" style="1" customWidth="1"/>
    <col min="208" max="16384" width="9.81666666666667" style="1"/>
  </cols>
  <sheetData>
    <row r="1" s="1" customFormat="1" ht="25" customHeight="1" spans="1:16">
      <c r="A1" s="87" t="s">
        <v>0</v>
      </c>
      <c r="B1" s="88"/>
      <c r="C1" s="8"/>
      <c r="D1" s="8"/>
      <c r="E1" s="6"/>
      <c r="F1" s="6"/>
      <c r="G1" s="6"/>
      <c r="H1" s="6"/>
      <c r="I1" s="6"/>
      <c r="J1" s="8"/>
      <c r="K1" s="6"/>
      <c r="L1" s="6"/>
      <c r="M1" s="6"/>
      <c r="N1" s="6"/>
      <c r="O1" s="6"/>
    </row>
    <row r="2" s="6" customFormat="1" ht="39" customHeight="1" spans="1:16">
      <c r="A2" s="89" t="s">
        <v>1</v>
      </c>
      <c r="B2" s="90"/>
      <c r="C2" s="91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="81" customFormat="1" ht="21.95" customHeight="1" spans="1:16">
      <c r="E3" s="92"/>
      <c r="F3" s="92"/>
      <c r="G3" s="92"/>
      <c r="H3" s="92"/>
      <c r="I3" s="92"/>
      <c r="K3" s="92"/>
      <c r="L3" s="92"/>
      <c r="M3" s="92"/>
      <c r="N3" s="93" t="s">
        <v>2</v>
      </c>
      <c r="O3" s="93"/>
    </row>
    <row r="4" s="82" customFormat="1" ht="23.1" customHeight="1" spans="1:16">
      <c r="A4" s="16" t="s">
        <v>3</v>
      </c>
      <c r="B4" s="16" t="s">
        <v>4</v>
      </c>
      <c r="C4" s="16" t="s">
        <v>5</v>
      </c>
      <c r="D4" s="94" t="s">
        <v>6</v>
      </c>
      <c r="E4" s="94"/>
      <c r="F4" s="94"/>
      <c r="G4" s="94"/>
      <c r="H4" s="94"/>
      <c r="I4" s="94"/>
      <c r="J4" s="94" t="s">
        <v>7</v>
      </c>
      <c r="K4" s="94"/>
      <c r="L4" s="94"/>
      <c r="M4" s="94"/>
      <c r="N4" s="94"/>
      <c r="O4" s="94"/>
      <c r="P4" s="16" t="s">
        <v>8</v>
      </c>
    </row>
    <row r="5" s="4" customFormat="1" ht="21.95" customHeight="1" spans="1:16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6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83" customFormat="1" ht="37.5" spans="1:16">
      <c r="A7" s="95">
        <v>1</v>
      </c>
      <c r="B7" s="96" t="s">
        <v>16</v>
      </c>
      <c r="C7" s="97" t="s">
        <v>17</v>
      </c>
      <c r="D7" s="97" t="s">
        <v>18</v>
      </c>
      <c r="E7" s="20">
        <f>F7+G7+H7+I7</f>
        <v>118.163843</v>
      </c>
      <c r="F7" s="20">
        <v>82.163843</v>
      </c>
      <c r="G7" s="20">
        <v>36</v>
      </c>
      <c r="H7" s="20"/>
      <c r="I7" s="20"/>
      <c r="J7" s="97" t="s">
        <v>18</v>
      </c>
      <c r="K7" s="20">
        <f>L7+M7+N7+O7</f>
        <v>118.163843</v>
      </c>
      <c r="L7" s="20">
        <v>82.163843</v>
      </c>
      <c r="M7" s="20">
        <v>36</v>
      </c>
      <c r="N7" s="20"/>
      <c r="O7" s="20"/>
      <c r="P7" s="98"/>
    </row>
    <row r="8" s="83" customFormat="1" ht="37.5" spans="1:16">
      <c r="A8" s="95"/>
      <c r="B8" s="96"/>
      <c r="C8" s="97"/>
      <c r="D8" s="97" t="s">
        <v>19</v>
      </c>
      <c r="E8" s="20">
        <f t="shared" ref="E8:E39" si="0">F8+G8+H8+I8</f>
        <v>54.266157</v>
      </c>
      <c r="F8" s="20"/>
      <c r="G8" s="20"/>
      <c r="H8" s="20"/>
      <c r="I8" s="20">
        <v>54.266157</v>
      </c>
      <c r="J8" s="97" t="s">
        <v>19</v>
      </c>
      <c r="K8" s="20">
        <f t="shared" ref="K8:K39" si="1">L8+M8+N8+O8</f>
        <v>37.766157</v>
      </c>
      <c r="L8" s="20"/>
      <c r="M8" s="20"/>
      <c r="N8" s="20"/>
      <c r="O8" s="20">
        <f>54.266157-16.5</f>
        <v>37.766157</v>
      </c>
      <c r="P8" s="98"/>
    </row>
    <row r="9" s="83" customFormat="1" ht="37.5" spans="1:16">
      <c r="A9" s="95">
        <v>2</v>
      </c>
      <c r="B9" s="96" t="s">
        <v>20</v>
      </c>
      <c r="C9" s="97" t="s">
        <v>17</v>
      </c>
      <c r="D9" s="97" t="s">
        <v>18</v>
      </c>
      <c r="E9" s="20">
        <f t="shared" si="0"/>
        <v>18.42</v>
      </c>
      <c r="F9" s="20">
        <v>9.21</v>
      </c>
      <c r="G9" s="20">
        <v>9.21</v>
      </c>
      <c r="H9" s="20"/>
      <c r="I9" s="99"/>
      <c r="J9" s="97" t="s">
        <v>18</v>
      </c>
      <c r="K9" s="20">
        <f t="shared" si="1"/>
        <v>18.42</v>
      </c>
      <c r="L9" s="20">
        <v>9.21</v>
      </c>
      <c r="M9" s="20">
        <v>9.21</v>
      </c>
      <c r="N9" s="20"/>
      <c r="O9" s="99"/>
      <c r="P9" s="98"/>
    </row>
    <row r="10" s="83" customFormat="1" ht="37.5" spans="1:16">
      <c r="A10" s="95"/>
      <c r="B10" s="96"/>
      <c r="C10" s="97"/>
      <c r="D10" s="97" t="s">
        <v>19</v>
      </c>
      <c r="E10" s="20">
        <f t="shared" si="0"/>
        <v>17.22</v>
      </c>
      <c r="F10" s="20"/>
      <c r="G10" s="20"/>
      <c r="H10" s="20"/>
      <c r="I10" s="20">
        <v>17.22</v>
      </c>
      <c r="J10" s="97" t="s">
        <v>19</v>
      </c>
      <c r="K10" s="20">
        <f t="shared" si="1"/>
        <v>13.82</v>
      </c>
      <c r="L10" s="20"/>
      <c r="M10" s="20"/>
      <c r="N10" s="20"/>
      <c r="O10" s="20">
        <f>17.22-3.4</f>
        <v>13.82</v>
      </c>
      <c r="P10" s="98"/>
    </row>
    <row r="11" s="83" customFormat="1" ht="37.5" spans="1:16">
      <c r="A11" s="95">
        <v>3</v>
      </c>
      <c r="B11" s="96" t="s">
        <v>21</v>
      </c>
      <c r="C11" s="97" t="s">
        <v>17</v>
      </c>
      <c r="D11" s="97" t="s">
        <v>18</v>
      </c>
      <c r="E11" s="20">
        <f t="shared" si="0"/>
        <v>61.595</v>
      </c>
      <c r="F11" s="20">
        <v>26.015</v>
      </c>
      <c r="G11" s="20">
        <v>35.58</v>
      </c>
      <c r="H11" s="20"/>
      <c r="I11" s="99"/>
      <c r="J11" s="97" t="s">
        <v>18</v>
      </c>
      <c r="K11" s="20">
        <f t="shared" si="1"/>
        <v>61.595</v>
      </c>
      <c r="L11" s="20">
        <v>26.015</v>
      </c>
      <c r="M11" s="20">
        <v>35.58</v>
      </c>
      <c r="N11" s="20"/>
      <c r="O11" s="99"/>
      <c r="P11" s="98"/>
    </row>
    <row r="12" s="83" customFormat="1" ht="37.5" spans="1:16">
      <c r="A12" s="95"/>
      <c r="B12" s="96"/>
      <c r="C12" s="97"/>
      <c r="D12" s="97" t="s">
        <v>19</v>
      </c>
      <c r="E12" s="20">
        <f t="shared" si="0"/>
        <v>94.035</v>
      </c>
      <c r="F12" s="20"/>
      <c r="G12" s="20"/>
      <c r="H12" s="20"/>
      <c r="I12" s="20">
        <v>94.035</v>
      </c>
      <c r="J12" s="97" t="s">
        <v>19</v>
      </c>
      <c r="K12" s="20">
        <f t="shared" si="1"/>
        <v>78.035</v>
      </c>
      <c r="L12" s="20"/>
      <c r="M12" s="20"/>
      <c r="N12" s="20"/>
      <c r="O12" s="20">
        <f>94.035-16</f>
        <v>78.035</v>
      </c>
      <c r="P12" s="98"/>
    </row>
    <row r="13" s="83" customFormat="1" ht="37.5" spans="1:16">
      <c r="A13" s="95">
        <v>4</v>
      </c>
      <c r="B13" s="96" t="s">
        <v>22</v>
      </c>
      <c r="C13" s="97" t="s">
        <v>17</v>
      </c>
      <c r="D13" s="97" t="s">
        <v>18</v>
      </c>
      <c r="E13" s="20">
        <f t="shared" si="0"/>
        <v>36.44</v>
      </c>
      <c r="F13" s="20">
        <v>18.6</v>
      </c>
      <c r="G13" s="20">
        <v>17.84</v>
      </c>
      <c r="H13" s="20"/>
      <c r="I13" s="99"/>
      <c r="J13" s="97" t="s">
        <v>18</v>
      </c>
      <c r="K13" s="20">
        <f t="shared" si="1"/>
        <v>32.44</v>
      </c>
      <c r="L13" s="20">
        <v>13</v>
      </c>
      <c r="M13" s="20">
        <v>19.44</v>
      </c>
      <c r="N13" s="20"/>
      <c r="O13" s="99"/>
      <c r="P13" s="98"/>
    </row>
    <row r="14" s="83" customFormat="1" ht="37.5" spans="1:16">
      <c r="A14" s="95"/>
      <c r="B14" s="96"/>
      <c r="C14" s="97"/>
      <c r="D14" s="97" t="s">
        <v>19</v>
      </c>
      <c r="E14" s="20">
        <f t="shared" si="0"/>
        <v>0</v>
      </c>
      <c r="F14" s="20"/>
      <c r="G14" s="20"/>
      <c r="H14" s="20"/>
      <c r="I14" s="20">
        <v>0</v>
      </c>
      <c r="J14" s="97" t="s">
        <v>19</v>
      </c>
      <c r="K14" s="20">
        <f t="shared" si="1"/>
        <v>0</v>
      </c>
      <c r="L14" s="20"/>
      <c r="M14" s="20"/>
      <c r="N14" s="20"/>
      <c r="O14" s="20">
        <v>0</v>
      </c>
      <c r="P14" s="98"/>
    </row>
    <row r="15" s="83" customFormat="1" ht="37.5" spans="1:16">
      <c r="A15" s="95">
        <v>5</v>
      </c>
      <c r="B15" s="96" t="s">
        <v>23</v>
      </c>
      <c r="C15" s="97" t="s">
        <v>17</v>
      </c>
      <c r="D15" s="97" t="s">
        <v>18</v>
      </c>
      <c r="E15" s="20">
        <f t="shared" si="0"/>
        <v>39.48</v>
      </c>
      <c r="F15" s="20">
        <v>19.74</v>
      </c>
      <c r="G15" s="20">
        <v>19.74</v>
      </c>
      <c r="H15" s="20"/>
      <c r="I15" s="99"/>
      <c r="J15" s="97" t="s">
        <v>18</v>
      </c>
      <c r="K15" s="20">
        <f t="shared" si="1"/>
        <v>39.48</v>
      </c>
      <c r="L15" s="20">
        <v>19.74</v>
      </c>
      <c r="M15" s="20">
        <v>19.74</v>
      </c>
      <c r="N15" s="20"/>
      <c r="O15" s="99"/>
      <c r="P15" s="98"/>
    </row>
    <row r="16" s="83" customFormat="1" ht="37.5" spans="1:16">
      <c r="A16" s="95"/>
      <c r="B16" s="96"/>
      <c r="C16" s="97"/>
      <c r="D16" s="97" t="s">
        <v>24</v>
      </c>
      <c r="E16" s="20">
        <f t="shared" si="0"/>
        <v>65</v>
      </c>
      <c r="F16" s="20">
        <v>65</v>
      </c>
      <c r="G16" s="20"/>
      <c r="H16" s="20"/>
      <c r="I16" s="99"/>
      <c r="J16" s="97" t="s">
        <v>24</v>
      </c>
      <c r="K16" s="20">
        <f t="shared" si="1"/>
        <v>65</v>
      </c>
      <c r="L16" s="20">
        <v>65</v>
      </c>
      <c r="M16" s="20"/>
      <c r="N16" s="20"/>
      <c r="O16" s="99"/>
      <c r="P16" s="98"/>
    </row>
    <row r="17" s="83" customFormat="1" ht="37.5" spans="1:16">
      <c r="A17" s="95"/>
      <c r="B17" s="96"/>
      <c r="C17" s="97"/>
      <c r="D17" s="97" t="s">
        <v>19</v>
      </c>
      <c r="E17" s="20">
        <f t="shared" si="0"/>
        <v>68.64</v>
      </c>
      <c r="F17" s="20"/>
      <c r="G17" s="20"/>
      <c r="H17" s="20"/>
      <c r="I17" s="20">
        <v>68.64</v>
      </c>
      <c r="J17" s="97" t="s">
        <v>19</v>
      </c>
      <c r="K17" s="20">
        <f t="shared" si="1"/>
        <v>50.64</v>
      </c>
      <c r="L17" s="20"/>
      <c r="M17" s="20"/>
      <c r="N17" s="20"/>
      <c r="O17" s="20">
        <f>68.64-18</f>
        <v>50.64</v>
      </c>
      <c r="P17" s="98"/>
    </row>
    <row r="18" s="83" customFormat="1" ht="37.5" spans="1:16">
      <c r="A18" s="95">
        <v>6</v>
      </c>
      <c r="B18" s="96" t="s">
        <v>25</v>
      </c>
      <c r="C18" s="97" t="s">
        <v>17</v>
      </c>
      <c r="D18" s="97" t="s">
        <v>18</v>
      </c>
      <c r="E18" s="20">
        <f t="shared" si="0"/>
        <v>31.14</v>
      </c>
      <c r="F18" s="20">
        <v>15.57</v>
      </c>
      <c r="G18" s="20">
        <v>15.57</v>
      </c>
      <c r="H18" s="20"/>
      <c r="I18" s="99"/>
      <c r="J18" s="97" t="s">
        <v>18</v>
      </c>
      <c r="K18" s="20">
        <f t="shared" si="1"/>
        <v>31.14</v>
      </c>
      <c r="L18" s="20">
        <v>25.709114</v>
      </c>
      <c r="M18" s="20">
        <v>5.430886</v>
      </c>
      <c r="N18" s="20"/>
      <c r="O18" s="99"/>
      <c r="P18" s="98"/>
    </row>
    <row r="19" s="83" customFormat="1" ht="37.5" spans="1:16">
      <c r="A19" s="95"/>
      <c r="B19" s="96"/>
      <c r="C19" s="97"/>
      <c r="D19" s="97" t="s">
        <v>19</v>
      </c>
      <c r="E19" s="20">
        <f t="shared" si="0"/>
        <v>38.86</v>
      </c>
      <c r="F19" s="20"/>
      <c r="G19" s="20"/>
      <c r="H19" s="20"/>
      <c r="I19" s="20">
        <v>38.86</v>
      </c>
      <c r="J19" s="97" t="s">
        <v>19</v>
      </c>
      <c r="K19" s="20">
        <f t="shared" si="1"/>
        <v>31.86</v>
      </c>
      <c r="L19" s="20"/>
      <c r="M19" s="20"/>
      <c r="N19" s="20"/>
      <c r="O19" s="20">
        <v>31.86</v>
      </c>
      <c r="P19" s="98"/>
    </row>
    <row r="20" s="83" customFormat="1" ht="37.5" spans="1:16">
      <c r="A20" s="95">
        <v>7</v>
      </c>
      <c r="B20" s="96" t="s">
        <v>26</v>
      </c>
      <c r="C20" s="97" t="s">
        <v>17</v>
      </c>
      <c r="D20" s="97" t="s">
        <v>18</v>
      </c>
      <c r="E20" s="20">
        <f t="shared" si="0"/>
        <v>28.32</v>
      </c>
      <c r="F20" s="20">
        <v>14.16</v>
      </c>
      <c r="G20" s="20">
        <v>14.16</v>
      </c>
      <c r="H20" s="20"/>
      <c r="I20" s="99"/>
      <c r="J20" s="97" t="s">
        <v>18</v>
      </c>
      <c r="K20" s="20">
        <f t="shared" si="1"/>
        <v>28.32</v>
      </c>
      <c r="L20" s="20">
        <v>14.16</v>
      </c>
      <c r="M20" s="20">
        <f>14.16-0</f>
        <v>14.16</v>
      </c>
      <c r="N20" s="20"/>
      <c r="O20" s="99"/>
      <c r="P20" s="98" t="s">
        <v>27</v>
      </c>
    </row>
    <row r="21" s="83" customFormat="1" ht="46" customHeight="1" spans="1:16">
      <c r="A21" s="95"/>
      <c r="B21" s="96"/>
      <c r="C21" s="97"/>
      <c r="D21" s="97" t="s">
        <v>19</v>
      </c>
      <c r="E21" s="20">
        <f t="shared" si="0"/>
        <v>15.39</v>
      </c>
      <c r="F21" s="20"/>
      <c r="G21" s="20"/>
      <c r="H21" s="20"/>
      <c r="I21" s="20">
        <v>15.39</v>
      </c>
      <c r="J21" s="97" t="s">
        <v>19</v>
      </c>
      <c r="K21" s="20">
        <f t="shared" si="1"/>
        <v>10.39</v>
      </c>
      <c r="L21" s="20"/>
      <c r="M21" s="20"/>
      <c r="N21" s="20"/>
      <c r="O21" s="20">
        <f>15.39-5</f>
        <v>10.39</v>
      </c>
      <c r="P21" s="98"/>
    </row>
    <row r="22" s="83" customFormat="1" ht="37.5" spans="1:16">
      <c r="A22" s="95">
        <v>8</v>
      </c>
      <c r="B22" s="96" t="s">
        <v>28</v>
      </c>
      <c r="C22" s="97" t="s">
        <v>17</v>
      </c>
      <c r="D22" s="97" t="s">
        <v>18</v>
      </c>
      <c r="E22" s="20">
        <f t="shared" si="0"/>
        <v>43.106157</v>
      </c>
      <c r="F22" s="20">
        <v>30.506157</v>
      </c>
      <c r="G22" s="20">
        <v>12.6</v>
      </c>
      <c r="H22" s="20"/>
      <c r="I22" s="99"/>
      <c r="J22" s="97" t="s">
        <v>18</v>
      </c>
      <c r="K22" s="20">
        <f t="shared" si="1"/>
        <v>43.106157</v>
      </c>
      <c r="L22" s="20">
        <v>30.506157</v>
      </c>
      <c r="M22" s="20">
        <v>12.6</v>
      </c>
      <c r="N22" s="20"/>
      <c r="O22" s="99"/>
      <c r="P22" s="98" t="s">
        <v>27</v>
      </c>
    </row>
    <row r="23" s="83" customFormat="1" ht="42" customHeight="1" spans="1:16">
      <c r="A23" s="95"/>
      <c r="B23" s="96"/>
      <c r="C23" s="97"/>
      <c r="D23" s="97" t="s">
        <v>19</v>
      </c>
      <c r="E23" s="20">
        <f t="shared" si="0"/>
        <v>58.573843</v>
      </c>
      <c r="F23" s="20"/>
      <c r="G23" s="20"/>
      <c r="H23" s="20"/>
      <c r="I23" s="20">
        <v>58.573843</v>
      </c>
      <c r="J23" s="97" t="s">
        <v>19</v>
      </c>
      <c r="K23" s="20">
        <f t="shared" si="1"/>
        <v>47.573843</v>
      </c>
      <c r="L23" s="20"/>
      <c r="M23" s="20"/>
      <c r="N23" s="20"/>
      <c r="O23" s="20">
        <f>58.573843-11</f>
        <v>47.573843</v>
      </c>
      <c r="P23" s="98"/>
    </row>
    <row r="24" s="83" customFormat="1" ht="48" customHeight="1" spans="1:16">
      <c r="A24" s="95">
        <v>9</v>
      </c>
      <c r="B24" s="96" t="s">
        <v>29</v>
      </c>
      <c r="C24" s="97" t="s">
        <v>17</v>
      </c>
      <c r="D24" s="97" t="s">
        <v>18</v>
      </c>
      <c r="E24" s="20">
        <f t="shared" si="0"/>
        <v>32.64</v>
      </c>
      <c r="F24" s="20">
        <v>16.32</v>
      </c>
      <c r="G24" s="20">
        <v>16.32</v>
      </c>
      <c r="H24" s="20"/>
      <c r="I24" s="99"/>
      <c r="J24" s="97" t="s">
        <v>18</v>
      </c>
      <c r="K24" s="20">
        <f t="shared" si="1"/>
        <v>32.64</v>
      </c>
      <c r="L24" s="20">
        <v>16.32</v>
      </c>
      <c r="M24" s="20">
        <v>16.32</v>
      </c>
      <c r="N24" s="20"/>
      <c r="O24" s="99"/>
      <c r="P24" s="98"/>
    </row>
    <row r="25" s="83" customFormat="1" ht="45" customHeight="1" spans="1:16">
      <c r="A25" s="95"/>
      <c r="B25" s="96"/>
      <c r="C25" s="97"/>
      <c r="D25" s="97" t="s">
        <v>19</v>
      </c>
      <c r="E25" s="20">
        <f t="shared" si="0"/>
        <v>75.36</v>
      </c>
      <c r="F25" s="20"/>
      <c r="G25" s="20"/>
      <c r="H25" s="20"/>
      <c r="I25" s="20">
        <v>75.36</v>
      </c>
      <c r="J25" s="97" t="s">
        <v>19</v>
      </c>
      <c r="K25" s="20">
        <f t="shared" si="1"/>
        <v>64.36</v>
      </c>
      <c r="L25" s="20"/>
      <c r="M25" s="20"/>
      <c r="N25" s="20"/>
      <c r="O25" s="20">
        <f>75.36-11</f>
        <v>64.36</v>
      </c>
      <c r="P25" s="98"/>
    </row>
    <row r="26" s="83" customFormat="1" ht="39" customHeight="1" spans="1:16">
      <c r="A26" s="95">
        <v>10</v>
      </c>
      <c r="B26" s="96" t="s">
        <v>30</v>
      </c>
      <c r="C26" s="97" t="s">
        <v>17</v>
      </c>
      <c r="D26" s="97" t="s">
        <v>18</v>
      </c>
      <c r="E26" s="20">
        <f t="shared" si="0"/>
        <v>23.28</v>
      </c>
      <c r="F26" s="20">
        <v>11.64</v>
      </c>
      <c r="G26" s="20">
        <v>11.64</v>
      </c>
      <c r="H26" s="20"/>
      <c r="I26" s="99"/>
      <c r="J26" s="97" t="s">
        <v>18</v>
      </c>
      <c r="K26" s="20">
        <f t="shared" si="1"/>
        <v>23.28</v>
      </c>
      <c r="L26" s="20">
        <v>11.64</v>
      </c>
      <c r="M26" s="20">
        <v>11.64</v>
      </c>
      <c r="N26" s="20"/>
      <c r="O26" s="99"/>
      <c r="P26" s="98"/>
    </row>
    <row r="27" s="83" customFormat="1" ht="39" customHeight="1" spans="1:16">
      <c r="A27" s="95"/>
      <c r="B27" s="96"/>
      <c r="C27" s="97"/>
      <c r="D27" s="97" t="s">
        <v>24</v>
      </c>
      <c r="E27" s="20">
        <f t="shared" si="0"/>
        <v>47</v>
      </c>
      <c r="F27" s="20">
        <v>47</v>
      </c>
      <c r="G27" s="20"/>
      <c r="H27" s="20"/>
      <c r="I27" s="99"/>
      <c r="J27" s="97" t="s">
        <v>24</v>
      </c>
      <c r="K27" s="20">
        <f t="shared" si="1"/>
        <v>47</v>
      </c>
      <c r="L27" s="20">
        <v>47</v>
      </c>
      <c r="M27" s="20"/>
      <c r="N27" s="20"/>
      <c r="O27" s="99"/>
      <c r="P27" s="98"/>
    </row>
    <row r="28" s="83" customFormat="1" ht="39" customHeight="1" spans="1:16">
      <c r="A28" s="95"/>
      <c r="B28" s="96"/>
      <c r="C28" s="97"/>
      <c r="D28" s="97" t="s">
        <v>18</v>
      </c>
      <c r="E28" s="20">
        <f t="shared" si="0"/>
        <v>22.728728</v>
      </c>
      <c r="F28" s="20"/>
      <c r="G28" s="20">
        <v>22.728728</v>
      </c>
      <c r="H28" s="20"/>
      <c r="I28" s="20"/>
      <c r="J28" s="97" t="s">
        <v>18</v>
      </c>
      <c r="K28" s="20">
        <f t="shared" si="1"/>
        <v>22.728728</v>
      </c>
      <c r="L28" s="20"/>
      <c r="M28" s="20">
        <v>22.728728</v>
      </c>
      <c r="N28" s="20"/>
      <c r="O28" s="20"/>
      <c r="P28" s="98"/>
    </row>
    <row r="29" s="83" customFormat="1" ht="41" customHeight="1" spans="1:16">
      <c r="A29" s="95"/>
      <c r="B29" s="96"/>
      <c r="C29" s="97"/>
      <c r="D29" s="97" t="s">
        <v>19</v>
      </c>
      <c r="E29" s="20">
        <f t="shared" si="0"/>
        <v>21.55</v>
      </c>
      <c r="F29" s="20"/>
      <c r="G29" s="20"/>
      <c r="H29" s="20"/>
      <c r="I29" s="20">
        <v>21.55</v>
      </c>
      <c r="J29" s="97" t="s">
        <v>19</v>
      </c>
      <c r="K29" s="20">
        <f t="shared" si="1"/>
        <v>9.55</v>
      </c>
      <c r="L29" s="20"/>
      <c r="M29" s="20"/>
      <c r="N29" s="20"/>
      <c r="O29" s="20">
        <f>21.55-12</f>
        <v>9.55</v>
      </c>
      <c r="P29" s="98"/>
    </row>
    <row r="30" s="83" customFormat="1" ht="41" customHeight="1" spans="1:16">
      <c r="A30" s="95">
        <v>11</v>
      </c>
      <c r="B30" s="96" t="s">
        <v>31</v>
      </c>
      <c r="C30" s="97" t="s">
        <v>17</v>
      </c>
      <c r="D30" s="97" t="s">
        <v>18</v>
      </c>
      <c r="E30" s="20">
        <f t="shared" si="0"/>
        <v>72.12</v>
      </c>
      <c r="F30" s="20">
        <v>36.06</v>
      </c>
      <c r="G30" s="20">
        <v>36.06</v>
      </c>
      <c r="H30" s="20"/>
      <c r="I30" s="99"/>
      <c r="J30" s="97" t="s">
        <v>18</v>
      </c>
      <c r="K30" s="20">
        <f t="shared" si="1"/>
        <v>72.12</v>
      </c>
      <c r="L30" s="20">
        <v>36.06</v>
      </c>
      <c r="M30" s="20">
        <v>36.06</v>
      </c>
      <c r="N30" s="20"/>
      <c r="O30" s="99"/>
      <c r="P30" s="98"/>
    </row>
    <row r="31" s="83" customFormat="1" ht="42" customHeight="1" spans="1:16">
      <c r="A31" s="95"/>
      <c r="B31" s="96"/>
      <c r="C31" s="97"/>
      <c r="D31" s="97" t="s">
        <v>19</v>
      </c>
      <c r="E31" s="20">
        <f t="shared" si="0"/>
        <v>48.08</v>
      </c>
      <c r="F31" s="20"/>
      <c r="G31" s="20"/>
      <c r="H31" s="20"/>
      <c r="I31" s="20">
        <v>48.08</v>
      </c>
      <c r="J31" s="97" t="s">
        <v>19</v>
      </c>
      <c r="K31" s="20">
        <f t="shared" si="1"/>
        <v>35.08</v>
      </c>
      <c r="L31" s="20"/>
      <c r="M31" s="20"/>
      <c r="N31" s="20"/>
      <c r="O31" s="20">
        <f>48.08-13</f>
        <v>35.08</v>
      </c>
      <c r="P31" s="98"/>
    </row>
    <row r="32" s="83" customFormat="1" ht="70" customHeight="1" spans="1:16">
      <c r="A32" s="95">
        <v>12</v>
      </c>
      <c r="B32" s="96" t="s">
        <v>32</v>
      </c>
      <c r="C32" s="97" t="s">
        <v>17</v>
      </c>
      <c r="D32" s="97" t="s">
        <v>33</v>
      </c>
      <c r="E32" s="20">
        <f t="shared" si="0"/>
        <v>50</v>
      </c>
      <c r="F32" s="20"/>
      <c r="G32" s="20">
        <v>50</v>
      </c>
      <c r="H32" s="20"/>
      <c r="I32" s="20"/>
      <c r="J32" s="97" t="s">
        <v>33</v>
      </c>
      <c r="K32" s="20">
        <f t="shared" si="1"/>
        <v>50</v>
      </c>
      <c r="L32" s="20">
        <v>14.7772</v>
      </c>
      <c r="M32" s="20">
        <v>35.2228</v>
      </c>
      <c r="N32" s="20"/>
      <c r="O32" s="20"/>
      <c r="P32" s="98"/>
    </row>
    <row r="33" s="83" customFormat="1" ht="81" customHeight="1" spans="1:16">
      <c r="A33" s="95">
        <v>13</v>
      </c>
      <c r="B33" s="96" t="s">
        <v>34</v>
      </c>
      <c r="C33" s="97" t="s">
        <v>17</v>
      </c>
      <c r="D33" s="97" t="s">
        <v>19</v>
      </c>
      <c r="E33" s="20">
        <f t="shared" si="0"/>
        <v>70</v>
      </c>
      <c r="F33" s="20"/>
      <c r="G33" s="20"/>
      <c r="H33" s="20"/>
      <c r="I33" s="20">
        <v>70</v>
      </c>
      <c r="J33" s="97" t="s">
        <v>19</v>
      </c>
      <c r="K33" s="20">
        <f t="shared" si="1"/>
        <v>15</v>
      </c>
      <c r="L33" s="20"/>
      <c r="M33" s="20"/>
      <c r="N33" s="20"/>
      <c r="O33" s="20">
        <v>15</v>
      </c>
      <c r="P33" s="98"/>
    </row>
    <row r="34" s="83" customFormat="1" ht="41" customHeight="1" spans="1:16">
      <c r="A34" s="95">
        <v>14</v>
      </c>
      <c r="B34" s="96" t="s">
        <v>35</v>
      </c>
      <c r="C34" s="97" t="s">
        <v>36</v>
      </c>
      <c r="D34" s="97" t="s">
        <v>18</v>
      </c>
      <c r="E34" s="20">
        <f t="shared" si="0"/>
        <v>94.815</v>
      </c>
      <c r="F34" s="20">
        <v>94.815</v>
      </c>
      <c r="G34" s="20"/>
      <c r="H34" s="20"/>
      <c r="I34" s="99"/>
      <c r="J34" s="97" t="s">
        <v>18</v>
      </c>
      <c r="K34" s="20">
        <f t="shared" si="1"/>
        <v>94.815</v>
      </c>
      <c r="L34" s="20">
        <v>94.815</v>
      </c>
      <c r="M34" s="20"/>
      <c r="N34" s="20"/>
      <c r="O34" s="99"/>
      <c r="P34" s="98" t="s">
        <v>37</v>
      </c>
    </row>
    <row r="35" s="83" customFormat="1" ht="43" customHeight="1" spans="1:16">
      <c r="A35" s="95"/>
      <c r="B35" s="96"/>
      <c r="C35" s="97"/>
      <c r="D35" s="97" t="s">
        <v>38</v>
      </c>
      <c r="E35" s="20">
        <f t="shared" si="0"/>
        <v>67.852911</v>
      </c>
      <c r="F35" s="20"/>
      <c r="G35" s="20"/>
      <c r="H35" s="20">
        <v>67.852911</v>
      </c>
      <c r="I35" s="20"/>
      <c r="J35" s="97" t="s">
        <v>38</v>
      </c>
      <c r="K35" s="20">
        <f t="shared" si="1"/>
        <v>67.852911</v>
      </c>
      <c r="L35" s="20"/>
      <c r="M35" s="20"/>
      <c r="N35" s="20">
        <v>67.852911</v>
      </c>
      <c r="O35" s="20"/>
      <c r="P35" s="98"/>
    </row>
    <row r="36" s="83" customFormat="1" ht="42" customHeight="1" spans="1:16">
      <c r="A36" s="95"/>
      <c r="B36" s="96"/>
      <c r="C36" s="97"/>
      <c r="D36" s="97" t="s">
        <v>19</v>
      </c>
      <c r="E36" s="20">
        <f t="shared" si="0"/>
        <v>153.395</v>
      </c>
      <c r="F36" s="20"/>
      <c r="G36" s="20"/>
      <c r="H36" s="99"/>
      <c r="I36" s="20">
        <v>153.395</v>
      </c>
      <c r="J36" s="97" t="s">
        <v>19</v>
      </c>
      <c r="K36" s="20">
        <f t="shared" si="1"/>
        <v>121.395</v>
      </c>
      <c r="L36" s="20"/>
      <c r="M36" s="20"/>
      <c r="N36" s="99"/>
      <c r="O36" s="20">
        <f>153.395-32</f>
        <v>121.395</v>
      </c>
      <c r="P36" s="98"/>
    </row>
    <row r="37" s="83" customFormat="1" ht="40" customHeight="1" spans="1:16">
      <c r="A37" s="95">
        <v>15</v>
      </c>
      <c r="B37" s="96" t="s">
        <v>39</v>
      </c>
      <c r="C37" s="97" t="s">
        <v>36</v>
      </c>
      <c r="D37" s="97" t="s">
        <v>18</v>
      </c>
      <c r="E37" s="20">
        <f t="shared" si="0"/>
        <v>29.55</v>
      </c>
      <c r="F37" s="20">
        <v>29.55</v>
      </c>
      <c r="G37" s="20"/>
      <c r="H37" s="20"/>
      <c r="I37" s="99"/>
      <c r="J37" s="97" t="s">
        <v>18</v>
      </c>
      <c r="K37" s="20">
        <f t="shared" si="1"/>
        <v>29.55</v>
      </c>
      <c r="L37" s="20">
        <v>29.55</v>
      </c>
      <c r="M37" s="20"/>
      <c r="N37" s="20"/>
      <c r="O37" s="99"/>
      <c r="P37" s="98" t="s">
        <v>40</v>
      </c>
    </row>
    <row r="38" s="83" customFormat="1" ht="41" customHeight="1" spans="1:16">
      <c r="A38" s="95"/>
      <c r="B38" s="96"/>
      <c r="C38" s="97"/>
      <c r="D38" s="97" t="s">
        <v>38</v>
      </c>
      <c r="E38" s="20">
        <f t="shared" si="0"/>
        <v>17.251044</v>
      </c>
      <c r="F38" s="20"/>
      <c r="G38" s="20"/>
      <c r="H38" s="20">
        <v>17.251044</v>
      </c>
      <c r="I38" s="20"/>
      <c r="J38" s="97" t="s">
        <v>38</v>
      </c>
      <c r="K38" s="20">
        <f t="shared" si="1"/>
        <v>18.310397</v>
      </c>
      <c r="L38" s="20"/>
      <c r="M38" s="20"/>
      <c r="N38" s="20">
        <v>18.310397</v>
      </c>
      <c r="O38" s="20"/>
      <c r="P38" s="98"/>
    </row>
    <row r="39" s="83" customFormat="1" ht="44" customHeight="1" spans="1:16">
      <c r="A39" s="95"/>
      <c r="B39" s="96"/>
      <c r="C39" s="97"/>
      <c r="D39" s="97" t="s">
        <v>19</v>
      </c>
      <c r="E39" s="20">
        <f t="shared" si="0"/>
        <v>52.45</v>
      </c>
      <c r="F39" s="20"/>
      <c r="G39" s="20"/>
      <c r="H39" s="99"/>
      <c r="I39" s="20">
        <v>52.45</v>
      </c>
      <c r="J39" s="97" t="s">
        <v>19</v>
      </c>
      <c r="K39" s="20">
        <f t="shared" si="1"/>
        <v>41.39</v>
      </c>
      <c r="L39" s="20"/>
      <c r="M39" s="20"/>
      <c r="N39" s="99"/>
      <c r="O39" s="20">
        <v>41.39</v>
      </c>
      <c r="P39" s="98"/>
    </row>
    <row r="40" s="83" customFormat="1" ht="37.5" spans="1:16">
      <c r="A40" s="95">
        <v>16</v>
      </c>
      <c r="B40" s="96" t="s">
        <v>41</v>
      </c>
      <c r="C40" s="97" t="s">
        <v>36</v>
      </c>
      <c r="D40" s="97" t="s">
        <v>18</v>
      </c>
      <c r="E40" s="20">
        <f t="shared" ref="E40:E71" si="2">F40+G40+H40+I40</f>
        <v>39.39</v>
      </c>
      <c r="F40" s="20">
        <v>39.39</v>
      </c>
      <c r="G40" s="20"/>
      <c r="H40" s="20"/>
      <c r="I40" s="99"/>
      <c r="J40" s="97" t="s">
        <v>18</v>
      </c>
      <c r="K40" s="20">
        <f t="shared" ref="K40:K72" si="3">L40+M40+N40+O40</f>
        <v>39.39</v>
      </c>
      <c r="L40" s="20">
        <v>39.39</v>
      </c>
      <c r="M40" s="20"/>
      <c r="N40" s="20"/>
      <c r="O40" s="99"/>
      <c r="P40" s="98" t="s">
        <v>40</v>
      </c>
    </row>
    <row r="41" s="83" customFormat="1" ht="37.5" spans="1:16">
      <c r="A41" s="95"/>
      <c r="B41" s="96"/>
      <c r="C41" s="97"/>
      <c r="D41" s="97" t="s">
        <v>19</v>
      </c>
      <c r="E41" s="20">
        <f t="shared" si="2"/>
        <v>91.91</v>
      </c>
      <c r="F41" s="20"/>
      <c r="G41" s="20"/>
      <c r="H41" s="20"/>
      <c r="I41" s="20">
        <v>91.91</v>
      </c>
      <c r="J41" s="97" t="s">
        <v>19</v>
      </c>
      <c r="K41" s="20">
        <f t="shared" si="3"/>
        <v>77.91</v>
      </c>
      <c r="L41" s="20"/>
      <c r="M41" s="20"/>
      <c r="N41" s="20"/>
      <c r="O41" s="20">
        <f>91.91-14</f>
        <v>77.91</v>
      </c>
      <c r="P41" s="98"/>
    </row>
    <row r="42" s="83" customFormat="1" ht="37.5" spans="1:16">
      <c r="A42" s="95">
        <v>17</v>
      </c>
      <c r="B42" s="96" t="s">
        <v>42</v>
      </c>
      <c r="C42" s="97" t="s">
        <v>36</v>
      </c>
      <c r="D42" s="97" t="s">
        <v>18</v>
      </c>
      <c r="E42" s="20">
        <f t="shared" si="2"/>
        <v>42.865869</v>
      </c>
      <c r="F42" s="20">
        <v>42.865869</v>
      </c>
      <c r="G42" s="20"/>
      <c r="H42" s="20"/>
      <c r="I42" s="20"/>
      <c r="J42" s="97" t="s">
        <v>18</v>
      </c>
      <c r="K42" s="20">
        <f t="shared" si="3"/>
        <v>42.865869</v>
      </c>
      <c r="L42" s="20">
        <v>42.865869</v>
      </c>
      <c r="M42" s="20"/>
      <c r="N42" s="20"/>
      <c r="O42" s="20"/>
      <c r="P42" s="98" t="s">
        <v>43</v>
      </c>
    </row>
    <row r="43" s="83" customFormat="1" ht="37.5" spans="1:16">
      <c r="A43" s="95"/>
      <c r="B43" s="96"/>
      <c r="C43" s="97"/>
      <c r="D43" s="97" t="s">
        <v>19</v>
      </c>
      <c r="E43" s="20">
        <f t="shared" si="2"/>
        <v>100.014131</v>
      </c>
      <c r="F43" s="20"/>
      <c r="G43" s="20"/>
      <c r="H43" s="20"/>
      <c r="I43" s="20">
        <v>100.014131</v>
      </c>
      <c r="J43" s="97" t="s">
        <v>19</v>
      </c>
      <c r="K43" s="20">
        <f t="shared" si="3"/>
        <v>85.014131</v>
      </c>
      <c r="L43" s="20"/>
      <c r="M43" s="20"/>
      <c r="N43" s="20"/>
      <c r="O43" s="20">
        <f>100.014131-15</f>
        <v>85.014131</v>
      </c>
      <c r="P43" s="98"/>
    </row>
    <row r="44" s="83" customFormat="1" ht="37.5" spans="1:16">
      <c r="A44" s="95">
        <v>18</v>
      </c>
      <c r="B44" s="96" t="s">
        <v>44</v>
      </c>
      <c r="C44" s="97" t="s">
        <v>36</v>
      </c>
      <c r="D44" s="97" t="s">
        <v>18</v>
      </c>
      <c r="E44" s="20">
        <f t="shared" si="2"/>
        <v>26</v>
      </c>
      <c r="F44" s="20">
        <v>26</v>
      </c>
      <c r="G44" s="20"/>
      <c r="H44" s="20"/>
      <c r="I44" s="20"/>
      <c r="J44" s="97" t="s">
        <v>18</v>
      </c>
      <c r="K44" s="20">
        <f t="shared" si="3"/>
        <v>26</v>
      </c>
      <c r="L44" s="20">
        <v>26</v>
      </c>
      <c r="M44" s="20"/>
      <c r="N44" s="20"/>
      <c r="O44" s="20"/>
      <c r="P44" s="98" t="s">
        <v>43</v>
      </c>
    </row>
    <row r="45" s="83" customFormat="1" ht="37.5" spans="1:16">
      <c r="A45" s="95"/>
      <c r="B45" s="96"/>
      <c r="C45" s="97"/>
      <c r="D45" s="97" t="s">
        <v>19</v>
      </c>
      <c r="E45" s="20">
        <f t="shared" si="2"/>
        <v>39.48</v>
      </c>
      <c r="F45" s="20"/>
      <c r="G45" s="20"/>
      <c r="H45" s="20"/>
      <c r="I45" s="20">
        <v>39.48</v>
      </c>
      <c r="J45" s="97" t="s">
        <v>19</v>
      </c>
      <c r="K45" s="20">
        <f t="shared" si="3"/>
        <v>32.48</v>
      </c>
      <c r="L45" s="20"/>
      <c r="M45" s="20"/>
      <c r="N45" s="20"/>
      <c r="O45" s="20">
        <f>39.48-7</f>
        <v>32.48</v>
      </c>
      <c r="P45" s="98"/>
    </row>
    <row r="46" s="83" customFormat="1" ht="37.5" spans="1:16">
      <c r="A46" s="95">
        <v>19</v>
      </c>
      <c r="B46" s="96" t="s">
        <v>45</v>
      </c>
      <c r="C46" s="97" t="s">
        <v>36</v>
      </c>
      <c r="D46" s="97" t="s">
        <v>18</v>
      </c>
      <c r="E46" s="20">
        <f t="shared" si="2"/>
        <v>26.16</v>
      </c>
      <c r="F46" s="20">
        <v>26.16</v>
      </c>
      <c r="G46" s="20"/>
      <c r="H46" s="99"/>
      <c r="I46" s="20"/>
      <c r="J46" s="97" t="s">
        <v>18</v>
      </c>
      <c r="K46" s="20">
        <f t="shared" si="3"/>
        <v>26.16</v>
      </c>
      <c r="L46" s="20">
        <v>26.16</v>
      </c>
      <c r="M46" s="20"/>
      <c r="N46" s="99"/>
      <c r="O46" s="20"/>
      <c r="P46" s="98"/>
    </row>
    <row r="47" s="83" customFormat="1" ht="37.5" spans="1:16">
      <c r="A47" s="95"/>
      <c r="B47" s="96"/>
      <c r="C47" s="97"/>
      <c r="D47" s="97" t="s">
        <v>19</v>
      </c>
      <c r="E47" s="20">
        <f t="shared" si="2"/>
        <v>39.2</v>
      </c>
      <c r="F47" s="20"/>
      <c r="G47" s="20"/>
      <c r="H47" s="20"/>
      <c r="I47" s="20">
        <v>39.2</v>
      </c>
      <c r="J47" s="97" t="s">
        <v>19</v>
      </c>
      <c r="K47" s="20">
        <f t="shared" si="3"/>
        <v>32.2</v>
      </c>
      <c r="L47" s="20"/>
      <c r="M47" s="20"/>
      <c r="N47" s="20"/>
      <c r="O47" s="20">
        <f>39.2-7</f>
        <v>32.2</v>
      </c>
      <c r="P47" s="98"/>
    </row>
    <row r="48" s="83" customFormat="1" ht="37.5" spans="1:16">
      <c r="A48" s="95">
        <v>20</v>
      </c>
      <c r="B48" s="96" t="s">
        <v>46</v>
      </c>
      <c r="C48" s="97" t="s">
        <v>36</v>
      </c>
      <c r="D48" s="97" t="s">
        <v>18</v>
      </c>
      <c r="E48" s="20">
        <f t="shared" si="2"/>
        <v>18.75</v>
      </c>
      <c r="F48" s="20">
        <v>18.75</v>
      </c>
      <c r="G48" s="20"/>
      <c r="H48" s="99"/>
      <c r="I48" s="20"/>
      <c r="J48" s="97" t="s">
        <v>18</v>
      </c>
      <c r="K48" s="20">
        <f t="shared" si="3"/>
        <v>18.75</v>
      </c>
      <c r="L48" s="20">
        <v>18.75</v>
      </c>
      <c r="M48" s="20"/>
      <c r="N48" s="99"/>
      <c r="O48" s="20"/>
      <c r="P48" s="98" t="s">
        <v>43</v>
      </c>
    </row>
    <row r="49" s="83" customFormat="1" ht="37.5" spans="1:220">
      <c r="A49" s="95"/>
      <c r="B49" s="96"/>
      <c r="C49" s="97"/>
      <c r="D49" s="97" t="s">
        <v>19</v>
      </c>
      <c r="E49" s="20">
        <f t="shared" si="2"/>
        <v>25.14</v>
      </c>
      <c r="F49" s="20"/>
      <c r="G49" s="20"/>
      <c r="H49" s="20"/>
      <c r="I49" s="20">
        <v>25.14</v>
      </c>
      <c r="J49" s="97" t="s">
        <v>19</v>
      </c>
      <c r="K49" s="20">
        <f t="shared" si="3"/>
        <v>20.14</v>
      </c>
      <c r="L49" s="20"/>
      <c r="M49" s="20"/>
      <c r="N49" s="20"/>
      <c r="O49" s="20">
        <f>25.14-5</f>
        <v>20.14</v>
      </c>
      <c r="P49" s="98"/>
    </row>
    <row r="50" s="83" customFormat="1" ht="37.5" spans="1:220">
      <c r="A50" s="95">
        <v>21</v>
      </c>
      <c r="B50" s="96" t="s">
        <v>47</v>
      </c>
      <c r="C50" s="97" t="s">
        <v>36</v>
      </c>
      <c r="D50" s="97" t="s">
        <v>18</v>
      </c>
      <c r="E50" s="20">
        <f t="shared" si="2"/>
        <v>18.700222</v>
      </c>
      <c r="F50" s="20">
        <v>18.700222</v>
      </c>
      <c r="G50" s="20"/>
      <c r="H50" s="20"/>
      <c r="I50" s="99"/>
      <c r="J50" s="97" t="s">
        <v>18</v>
      </c>
      <c r="K50" s="20">
        <f t="shared" si="3"/>
        <v>18.700222</v>
      </c>
      <c r="L50" s="20">
        <v>18.700222</v>
      </c>
      <c r="M50" s="20"/>
      <c r="N50" s="20"/>
      <c r="O50" s="99"/>
      <c r="P50" s="98" t="s">
        <v>48</v>
      </c>
    </row>
    <row r="51" s="83" customFormat="1" ht="42" customHeight="1" spans="1:220">
      <c r="A51" s="95"/>
      <c r="B51" s="96"/>
      <c r="C51" s="97"/>
      <c r="D51" s="97" t="s">
        <v>19</v>
      </c>
      <c r="E51" s="20">
        <f t="shared" si="2"/>
        <v>42.84</v>
      </c>
      <c r="F51" s="20"/>
      <c r="G51" s="20"/>
      <c r="H51" s="20"/>
      <c r="I51" s="20">
        <v>42.84</v>
      </c>
      <c r="J51" s="97" t="s">
        <v>19</v>
      </c>
      <c r="K51" s="20">
        <f t="shared" si="3"/>
        <v>36.84</v>
      </c>
      <c r="L51" s="20"/>
      <c r="M51" s="20"/>
      <c r="N51" s="20"/>
      <c r="O51" s="20">
        <f>42.84-6</f>
        <v>36.84</v>
      </c>
      <c r="P51" s="98"/>
    </row>
    <row r="52" s="83" customFormat="1" ht="49" customHeight="1" spans="1:220">
      <c r="A52" s="95">
        <v>22</v>
      </c>
      <c r="B52" s="96" t="s">
        <v>49</v>
      </c>
      <c r="C52" s="97" t="s">
        <v>36</v>
      </c>
      <c r="D52" s="97" t="s">
        <v>18</v>
      </c>
      <c r="E52" s="20">
        <f t="shared" si="2"/>
        <v>5.63</v>
      </c>
      <c r="F52" s="20">
        <v>5.63</v>
      </c>
      <c r="G52" s="20"/>
      <c r="H52" s="20"/>
      <c r="I52" s="20"/>
      <c r="J52" s="97" t="s">
        <v>18</v>
      </c>
      <c r="K52" s="20">
        <f t="shared" si="3"/>
        <v>5.63</v>
      </c>
      <c r="L52" s="20">
        <v>5.63</v>
      </c>
      <c r="M52" s="20"/>
      <c r="N52" s="20"/>
      <c r="O52" s="20"/>
      <c r="P52" s="98" t="s">
        <v>50</v>
      </c>
    </row>
    <row r="53" s="83" customFormat="1" ht="51" customHeight="1" spans="1:220">
      <c r="A53" s="95">
        <v>23</v>
      </c>
      <c r="B53" s="96" t="s">
        <v>51</v>
      </c>
      <c r="C53" s="97" t="s">
        <v>36</v>
      </c>
      <c r="D53" s="97" t="s">
        <v>18</v>
      </c>
      <c r="E53" s="20">
        <f t="shared" si="2"/>
        <v>37.8</v>
      </c>
      <c r="F53" s="20">
        <v>37.8</v>
      </c>
      <c r="G53" s="20"/>
      <c r="H53" s="20"/>
      <c r="I53" s="99"/>
      <c r="J53" s="97" t="s">
        <v>18</v>
      </c>
      <c r="K53" s="20">
        <f t="shared" si="3"/>
        <v>37.8</v>
      </c>
      <c r="L53" s="20">
        <v>37.8</v>
      </c>
      <c r="M53" s="20"/>
      <c r="N53" s="20"/>
      <c r="O53" s="99"/>
      <c r="P53" s="98" t="s">
        <v>50</v>
      </c>
    </row>
    <row r="54" s="83" customFormat="1" ht="55" customHeight="1" spans="1:220">
      <c r="A54" s="95"/>
      <c r="B54" s="96"/>
      <c r="C54" s="97"/>
      <c r="D54" s="97" t="s">
        <v>19</v>
      </c>
      <c r="E54" s="20">
        <f t="shared" si="2"/>
        <v>15.2</v>
      </c>
      <c r="F54" s="99"/>
      <c r="G54" s="20"/>
      <c r="H54" s="20"/>
      <c r="I54" s="20">
        <v>15.2</v>
      </c>
      <c r="J54" s="97" t="s">
        <v>19</v>
      </c>
      <c r="K54" s="20">
        <f t="shared" si="3"/>
        <v>9.2</v>
      </c>
      <c r="L54" s="99"/>
      <c r="M54" s="20"/>
      <c r="N54" s="20"/>
      <c r="O54" s="20">
        <f>15.2-6</f>
        <v>9.2</v>
      </c>
      <c r="P54" s="98"/>
    </row>
    <row r="55" s="83" customFormat="1" ht="54" customHeight="1" spans="1:220">
      <c r="A55" s="95">
        <v>24</v>
      </c>
      <c r="B55" s="96" t="s">
        <v>52</v>
      </c>
      <c r="C55" s="97" t="s">
        <v>17</v>
      </c>
      <c r="D55" s="97" t="s">
        <v>18</v>
      </c>
      <c r="E55" s="20">
        <f t="shared" si="2"/>
        <v>1995.935</v>
      </c>
      <c r="F55" s="20">
        <v>1095.935</v>
      </c>
      <c r="G55" s="20">
        <v>900</v>
      </c>
      <c r="H55" s="20"/>
      <c r="I55" s="20"/>
      <c r="J55" s="97" t="s">
        <v>18</v>
      </c>
      <c r="K55" s="20">
        <f t="shared" si="3"/>
        <v>1828.421</v>
      </c>
      <c r="L55" s="20">
        <v>1095.421</v>
      </c>
      <c r="M55" s="20">
        <f>900-112-55</f>
        <v>733</v>
      </c>
      <c r="N55" s="20"/>
      <c r="O55" s="20"/>
      <c r="P55" s="98"/>
    </row>
    <row r="56" s="83" customFormat="1" ht="54" customHeight="1" spans="1:220">
      <c r="A56" s="95">
        <v>25</v>
      </c>
      <c r="B56" s="96" t="s">
        <v>53</v>
      </c>
      <c r="C56" s="97" t="s">
        <v>17</v>
      </c>
      <c r="D56" s="97" t="s">
        <v>18</v>
      </c>
      <c r="E56" s="20">
        <f t="shared" si="2"/>
        <v>300</v>
      </c>
      <c r="F56" s="20">
        <v>200</v>
      </c>
      <c r="G56" s="20">
        <v>100</v>
      </c>
      <c r="H56" s="20"/>
      <c r="I56" s="20"/>
      <c r="J56" s="97" t="s">
        <v>18</v>
      </c>
      <c r="K56" s="20">
        <f t="shared" si="3"/>
        <v>230</v>
      </c>
      <c r="L56" s="20">
        <f>200-16</f>
        <v>184</v>
      </c>
      <c r="M56" s="20">
        <f>100-54</f>
        <v>46</v>
      </c>
      <c r="N56" s="20"/>
      <c r="O56" s="20"/>
      <c r="P56" s="98">
        <v>16</v>
      </c>
    </row>
    <row r="57" s="83" customFormat="1" ht="56" customHeight="1" spans="1:220">
      <c r="A57" s="95">
        <v>26</v>
      </c>
      <c r="B57" s="96" t="s">
        <v>54</v>
      </c>
      <c r="C57" s="97" t="s">
        <v>55</v>
      </c>
      <c r="D57" s="97" t="s">
        <v>18</v>
      </c>
      <c r="E57" s="20">
        <f t="shared" si="2"/>
        <v>587.945</v>
      </c>
      <c r="F57" s="20">
        <v>292.945</v>
      </c>
      <c r="G57" s="20">
        <v>295</v>
      </c>
      <c r="H57" s="20"/>
      <c r="I57" s="20"/>
      <c r="J57" s="97" t="s">
        <v>18</v>
      </c>
      <c r="K57" s="20">
        <f t="shared" si="3"/>
        <v>517.945</v>
      </c>
      <c r="L57" s="20">
        <v>267.5517</v>
      </c>
      <c r="M57" s="20">
        <v>250.3933</v>
      </c>
      <c r="N57" s="20"/>
      <c r="O57" s="20"/>
      <c r="P57" s="98"/>
    </row>
    <row r="58" s="83" customFormat="1" ht="51" customHeight="1" spans="1:220">
      <c r="A58" s="95">
        <v>27</v>
      </c>
      <c r="B58" s="96" t="s">
        <v>56</v>
      </c>
      <c r="C58" s="97" t="s">
        <v>57</v>
      </c>
      <c r="D58" s="97" t="s">
        <v>18</v>
      </c>
      <c r="E58" s="20">
        <f t="shared" si="2"/>
        <v>1330.735317</v>
      </c>
      <c r="F58" s="20">
        <v>541.476</v>
      </c>
      <c r="G58" s="20">
        <v>789.259317</v>
      </c>
      <c r="H58" s="20"/>
      <c r="I58" s="20"/>
      <c r="J58" s="97" t="s">
        <v>18</v>
      </c>
      <c r="K58" s="20">
        <f t="shared" si="3"/>
        <v>1302.617107</v>
      </c>
      <c r="L58" s="20">
        <v>541.476</v>
      </c>
      <c r="M58" s="20">
        <f>789.259317-28.1121-0.00611</f>
        <v>761.141107</v>
      </c>
      <c r="N58" s="20"/>
      <c r="O58" s="20"/>
      <c r="P58" s="96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</row>
    <row r="59" s="83" customFormat="1" ht="50" customHeight="1" spans="1:220">
      <c r="A59" s="95"/>
      <c r="B59" s="96"/>
      <c r="C59" s="97"/>
      <c r="D59" s="97" t="s">
        <v>33</v>
      </c>
      <c r="E59" s="20">
        <v>0</v>
      </c>
      <c r="F59" s="20"/>
      <c r="G59" s="20"/>
      <c r="H59" s="20"/>
      <c r="I59" s="20"/>
      <c r="J59" s="97" t="s">
        <v>33</v>
      </c>
      <c r="K59" s="20">
        <f t="shared" si="3"/>
        <v>28.1121</v>
      </c>
      <c r="L59" s="20"/>
      <c r="M59" s="20">
        <v>28.1121</v>
      </c>
      <c r="N59" s="20"/>
      <c r="O59" s="20"/>
      <c r="P59" s="96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</row>
    <row r="60" s="83" customFormat="1" ht="69" customHeight="1" spans="1:220">
      <c r="A60" s="95">
        <v>28</v>
      </c>
      <c r="B60" s="96" t="s">
        <v>58</v>
      </c>
      <c r="C60" s="97" t="s">
        <v>57</v>
      </c>
      <c r="D60" s="97" t="s">
        <v>18</v>
      </c>
      <c r="E60" s="20">
        <f t="shared" ref="E60:E72" si="4">F60+G60+H60+I60</f>
        <v>300</v>
      </c>
      <c r="F60" s="20">
        <v>180</v>
      </c>
      <c r="G60" s="20">
        <v>120</v>
      </c>
      <c r="H60" s="20"/>
      <c r="I60" s="20"/>
      <c r="J60" s="97" t="s">
        <v>18</v>
      </c>
      <c r="K60" s="20">
        <f t="shared" si="3"/>
        <v>300</v>
      </c>
      <c r="L60" s="20">
        <v>180</v>
      </c>
      <c r="M60" s="20">
        <v>120</v>
      </c>
      <c r="N60" s="20"/>
      <c r="O60" s="20"/>
      <c r="P60" s="98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</row>
    <row r="61" s="83" customFormat="1" ht="57" customHeight="1" spans="1:220">
      <c r="A61" s="95">
        <v>29</v>
      </c>
      <c r="B61" s="96" t="s">
        <v>59</v>
      </c>
      <c r="C61" s="97" t="s">
        <v>57</v>
      </c>
      <c r="D61" s="97" t="s">
        <v>18</v>
      </c>
      <c r="E61" s="20">
        <f t="shared" si="4"/>
        <v>260</v>
      </c>
      <c r="F61" s="20">
        <v>150</v>
      </c>
      <c r="G61" s="20">
        <v>110</v>
      </c>
      <c r="H61" s="20"/>
      <c r="I61" s="20"/>
      <c r="J61" s="97" t="s">
        <v>18</v>
      </c>
      <c r="K61" s="20">
        <f t="shared" si="3"/>
        <v>205</v>
      </c>
      <c r="L61" s="20">
        <v>145</v>
      </c>
      <c r="M61" s="20">
        <v>60</v>
      </c>
      <c r="N61" s="20"/>
      <c r="O61" s="20"/>
      <c r="P61" s="98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</row>
    <row r="62" s="83" customFormat="1" ht="71" customHeight="1" spans="1:220">
      <c r="A62" s="95">
        <v>30</v>
      </c>
      <c r="B62" s="96" t="s">
        <v>60</v>
      </c>
      <c r="C62" s="97" t="s">
        <v>36</v>
      </c>
      <c r="D62" s="97" t="s">
        <v>18</v>
      </c>
      <c r="E62" s="20">
        <f t="shared" si="4"/>
        <v>180</v>
      </c>
      <c r="F62" s="20">
        <v>180</v>
      </c>
      <c r="G62" s="20"/>
      <c r="H62" s="20"/>
      <c r="I62" s="20"/>
      <c r="J62" s="97" t="s">
        <v>18</v>
      </c>
      <c r="K62" s="20">
        <f t="shared" si="3"/>
        <v>170</v>
      </c>
      <c r="L62" s="20">
        <f>180-10</f>
        <v>170</v>
      </c>
      <c r="M62" s="20"/>
      <c r="N62" s="20"/>
      <c r="O62" s="20"/>
      <c r="P62" s="98" t="s">
        <v>61</v>
      </c>
    </row>
    <row r="63" s="83" customFormat="1" ht="79" customHeight="1" spans="1:220">
      <c r="A63" s="95">
        <v>31</v>
      </c>
      <c r="B63" s="96" t="s">
        <v>62</v>
      </c>
      <c r="C63" s="97" t="s">
        <v>17</v>
      </c>
      <c r="D63" s="97" t="s">
        <v>18</v>
      </c>
      <c r="E63" s="20">
        <f t="shared" si="4"/>
        <v>350</v>
      </c>
      <c r="F63" s="20">
        <v>350</v>
      </c>
      <c r="G63" s="20"/>
      <c r="H63" s="20"/>
      <c r="I63" s="20"/>
      <c r="J63" s="97" t="s">
        <v>18</v>
      </c>
      <c r="K63" s="20">
        <f t="shared" si="3"/>
        <v>350</v>
      </c>
      <c r="L63" s="20">
        <f>350</f>
        <v>350</v>
      </c>
      <c r="M63" s="20"/>
      <c r="N63" s="20"/>
      <c r="O63" s="20"/>
      <c r="P63" s="98" t="s">
        <v>63</v>
      </c>
    </row>
    <row r="64" s="83" customFormat="1" ht="42" customHeight="1" spans="1:220">
      <c r="A64" s="95">
        <v>32</v>
      </c>
      <c r="B64" s="96" t="s">
        <v>64</v>
      </c>
      <c r="C64" s="97" t="s">
        <v>36</v>
      </c>
      <c r="D64" s="97" t="s">
        <v>18</v>
      </c>
      <c r="E64" s="20">
        <f t="shared" si="4"/>
        <v>100.220683</v>
      </c>
      <c r="F64" s="20">
        <v>88.95</v>
      </c>
      <c r="G64" s="20">
        <v>11.270683</v>
      </c>
      <c r="H64" s="99"/>
      <c r="I64" s="20"/>
      <c r="J64" s="97" t="s">
        <v>18</v>
      </c>
      <c r="K64" s="20">
        <f t="shared" si="3"/>
        <v>100.220683</v>
      </c>
      <c r="L64" s="20">
        <v>88.95</v>
      </c>
      <c r="M64" s="20">
        <v>11.270683</v>
      </c>
      <c r="N64" s="99"/>
      <c r="O64" s="20"/>
      <c r="P64" s="98"/>
    </row>
    <row r="65" s="83" customFormat="1" ht="45" customHeight="1" spans="1:16">
      <c r="A65" s="95"/>
      <c r="B65" s="96"/>
      <c r="C65" s="97"/>
      <c r="D65" s="97" t="s">
        <v>38</v>
      </c>
      <c r="E65" s="20">
        <f t="shared" si="4"/>
        <v>176.879317</v>
      </c>
      <c r="F65" s="20"/>
      <c r="G65" s="20"/>
      <c r="H65" s="20">
        <v>176.879317</v>
      </c>
      <c r="I65" s="20"/>
      <c r="J65" s="97" t="s">
        <v>38</v>
      </c>
      <c r="K65" s="20">
        <f t="shared" si="3"/>
        <v>148.879317</v>
      </c>
      <c r="L65" s="20"/>
      <c r="M65" s="20"/>
      <c r="N65" s="20">
        <f>176.879317-28</f>
        <v>148.879317</v>
      </c>
      <c r="O65" s="20"/>
      <c r="P65" s="98"/>
    </row>
    <row r="66" s="83" customFormat="1" ht="44" customHeight="1" spans="1:16">
      <c r="A66" s="95">
        <v>33</v>
      </c>
      <c r="B66" s="96" t="s">
        <v>65</v>
      </c>
      <c r="C66" s="97" t="s">
        <v>36</v>
      </c>
      <c r="D66" s="97" t="s">
        <v>18</v>
      </c>
      <c r="E66" s="20">
        <f t="shared" si="4"/>
        <v>5.73</v>
      </c>
      <c r="F66" s="20">
        <v>5.73</v>
      </c>
      <c r="G66" s="20"/>
      <c r="H66" s="99"/>
      <c r="I66" s="20"/>
      <c r="J66" s="97" t="s">
        <v>18</v>
      </c>
      <c r="K66" s="20">
        <f t="shared" si="3"/>
        <v>5.73</v>
      </c>
      <c r="L66" s="20">
        <v>5.73</v>
      </c>
      <c r="M66" s="20"/>
      <c r="N66" s="99"/>
      <c r="O66" s="20"/>
      <c r="P66" s="98"/>
    </row>
    <row r="67" s="83" customFormat="1" ht="42" customHeight="1" spans="1:16">
      <c r="A67" s="95"/>
      <c r="B67" s="96"/>
      <c r="C67" s="97"/>
      <c r="D67" s="97" t="s">
        <v>38</v>
      </c>
      <c r="E67" s="20">
        <f t="shared" si="4"/>
        <v>12.11</v>
      </c>
      <c r="F67" s="20"/>
      <c r="G67" s="20"/>
      <c r="H67" s="20">
        <v>12.11</v>
      </c>
      <c r="I67" s="20"/>
      <c r="J67" s="97" t="s">
        <v>38</v>
      </c>
      <c r="K67" s="20">
        <f t="shared" si="3"/>
        <v>12.11</v>
      </c>
      <c r="L67" s="20"/>
      <c r="M67" s="20"/>
      <c r="N67" s="20">
        <v>12.11</v>
      </c>
      <c r="O67" s="20"/>
      <c r="P67" s="98"/>
    </row>
    <row r="68" s="83" customFormat="1" ht="46" customHeight="1" spans="1:16">
      <c r="A68" s="95">
        <v>34</v>
      </c>
      <c r="B68" s="96" t="s">
        <v>66</v>
      </c>
      <c r="C68" s="97" t="s">
        <v>36</v>
      </c>
      <c r="D68" s="97" t="s">
        <v>18</v>
      </c>
      <c r="E68" s="20">
        <f t="shared" si="4"/>
        <v>30.49</v>
      </c>
      <c r="F68" s="20">
        <v>30.49</v>
      </c>
      <c r="G68" s="20"/>
      <c r="H68" s="99"/>
      <c r="I68" s="20"/>
      <c r="J68" s="97" t="s">
        <v>18</v>
      </c>
      <c r="K68" s="20">
        <f t="shared" si="3"/>
        <v>30.49</v>
      </c>
      <c r="L68" s="20">
        <v>30.49</v>
      </c>
      <c r="M68" s="20"/>
      <c r="N68" s="99"/>
      <c r="O68" s="20"/>
      <c r="P68" s="98"/>
    </row>
    <row r="69" s="83" customFormat="1" ht="41" customHeight="1" spans="1:16">
      <c r="A69" s="95"/>
      <c r="B69" s="96"/>
      <c r="C69" s="97"/>
      <c r="D69" s="97" t="s">
        <v>38</v>
      </c>
      <c r="E69" s="20">
        <f t="shared" si="4"/>
        <v>45.11</v>
      </c>
      <c r="F69" s="20"/>
      <c r="G69" s="20"/>
      <c r="H69" s="20">
        <v>45.11</v>
      </c>
      <c r="I69" s="20"/>
      <c r="J69" s="97" t="s">
        <v>38</v>
      </c>
      <c r="K69" s="20">
        <f t="shared" si="3"/>
        <v>37.11</v>
      </c>
      <c r="L69" s="20"/>
      <c r="M69" s="20"/>
      <c r="N69" s="20">
        <f>45.11-8</f>
        <v>37.11</v>
      </c>
      <c r="O69" s="20"/>
      <c r="P69" s="98"/>
    </row>
    <row r="70" s="83" customFormat="1" ht="42" customHeight="1" spans="1:16">
      <c r="A70" s="95">
        <v>35</v>
      </c>
      <c r="B70" s="96" t="s">
        <v>67</v>
      </c>
      <c r="C70" s="97" t="s">
        <v>36</v>
      </c>
      <c r="D70" s="97" t="s">
        <v>18</v>
      </c>
      <c r="E70" s="20">
        <f t="shared" si="4"/>
        <v>24.03</v>
      </c>
      <c r="F70" s="20">
        <v>24.03</v>
      </c>
      <c r="G70" s="20"/>
      <c r="H70" s="99"/>
      <c r="I70" s="20"/>
      <c r="J70" s="97" t="s">
        <v>18</v>
      </c>
      <c r="K70" s="20">
        <f t="shared" si="3"/>
        <v>24.03</v>
      </c>
      <c r="L70" s="20">
        <v>24.03</v>
      </c>
      <c r="M70" s="20"/>
      <c r="N70" s="99"/>
      <c r="O70" s="20"/>
      <c r="P70" s="98"/>
    </row>
    <row r="71" s="83" customFormat="1" ht="46" customHeight="1" spans="1:16">
      <c r="A71" s="95"/>
      <c r="B71" s="96"/>
      <c r="C71" s="97"/>
      <c r="D71" s="97" t="s">
        <v>38</v>
      </c>
      <c r="E71" s="20">
        <f t="shared" si="4"/>
        <v>55.39</v>
      </c>
      <c r="F71" s="20"/>
      <c r="G71" s="20"/>
      <c r="H71" s="20">
        <v>55.39</v>
      </c>
      <c r="I71" s="20"/>
      <c r="J71" s="97" t="s">
        <v>38</v>
      </c>
      <c r="K71" s="20">
        <f t="shared" si="3"/>
        <v>47.39</v>
      </c>
      <c r="L71" s="20"/>
      <c r="M71" s="20"/>
      <c r="N71" s="20">
        <f>55.39-8</f>
        <v>47.39</v>
      </c>
      <c r="O71" s="20"/>
      <c r="P71" s="98"/>
    </row>
    <row r="72" s="83" customFormat="1" ht="65" customHeight="1" spans="1:16">
      <c r="A72" s="95">
        <v>36</v>
      </c>
      <c r="B72" s="96" t="s">
        <v>68</v>
      </c>
      <c r="C72" s="97" t="s">
        <v>36</v>
      </c>
      <c r="D72" s="97" t="s">
        <v>19</v>
      </c>
      <c r="E72" s="20">
        <f t="shared" si="4"/>
        <v>44</v>
      </c>
      <c r="F72" s="20"/>
      <c r="G72" s="20"/>
      <c r="H72" s="20"/>
      <c r="I72" s="20">
        <v>44</v>
      </c>
      <c r="J72" s="97" t="s">
        <v>19</v>
      </c>
      <c r="K72" s="20">
        <f t="shared" si="3"/>
        <v>38.23</v>
      </c>
      <c r="L72" s="20"/>
      <c r="M72" s="20"/>
      <c r="N72" s="20"/>
      <c r="O72" s="20">
        <f>44-5.77</f>
        <v>38.23</v>
      </c>
      <c r="P72" s="98"/>
    </row>
    <row r="73" s="83" customFormat="1" ht="41" customHeight="1" spans="1:16">
      <c r="A73" s="95">
        <v>37</v>
      </c>
      <c r="B73" s="96" t="s">
        <v>69</v>
      </c>
      <c r="C73" s="97" t="s">
        <v>36</v>
      </c>
      <c r="D73" s="97" t="s">
        <v>18</v>
      </c>
      <c r="E73" s="20">
        <f t="shared" ref="E73:E104" si="5">F73+G73+H73+I73</f>
        <v>99.4</v>
      </c>
      <c r="F73" s="20">
        <v>42.6</v>
      </c>
      <c r="G73" s="20">
        <v>56.8</v>
      </c>
      <c r="H73" s="20"/>
      <c r="I73" s="99"/>
      <c r="J73" s="97" t="s">
        <v>18</v>
      </c>
      <c r="K73" s="20">
        <f t="shared" ref="K73:K104" si="6">L73+M73+N73+O73</f>
        <v>99.4</v>
      </c>
      <c r="L73" s="20">
        <v>42.6</v>
      </c>
      <c r="M73" s="20">
        <v>56.8</v>
      </c>
      <c r="N73" s="20"/>
      <c r="O73" s="99"/>
      <c r="P73" s="98"/>
    </row>
    <row r="74" s="83" customFormat="1" ht="40" customHeight="1" spans="1:16">
      <c r="A74" s="95"/>
      <c r="B74" s="96"/>
      <c r="C74" s="97"/>
      <c r="D74" s="97" t="s">
        <v>19</v>
      </c>
      <c r="E74" s="20">
        <f t="shared" si="5"/>
        <v>42.6</v>
      </c>
      <c r="F74" s="20"/>
      <c r="G74" s="20"/>
      <c r="H74" s="20"/>
      <c r="I74" s="20">
        <v>42.6</v>
      </c>
      <c r="J74" s="97" t="s">
        <v>19</v>
      </c>
      <c r="K74" s="20">
        <f t="shared" si="6"/>
        <v>26.2</v>
      </c>
      <c r="L74" s="20"/>
      <c r="M74" s="20"/>
      <c r="N74" s="20"/>
      <c r="O74" s="20">
        <f>42.6-16.4</f>
        <v>26.2</v>
      </c>
      <c r="P74" s="98"/>
    </row>
    <row r="75" s="83" customFormat="1" ht="40" customHeight="1" spans="1:16">
      <c r="A75" s="95">
        <v>38</v>
      </c>
      <c r="B75" s="96" t="s">
        <v>70</v>
      </c>
      <c r="C75" s="97" t="s">
        <v>36</v>
      </c>
      <c r="D75" s="97" t="s">
        <v>18</v>
      </c>
      <c r="E75" s="20">
        <f t="shared" si="5"/>
        <v>34.3</v>
      </c>
      <c r="F75" s="20">
        <v>14.7</v>
      </c>
      <c r="G75" s="20">
        <v>19.6</v>
      </c>
      <c r="H75" s="20"/>
      <c r="I75" s="99"/>
      <c r="J75" s="97" t="s">
        <v>18</v>
      </c>
      <c r="K75" s="20">
        <f t="shared" si="6"/>
        <v>34.3</v>
      </c>
      <c r="L75" s="20">
        <v>14.7</v>
      </c>
      <c r="M75" s="20">
        <v>19.6</v>
      </c>
      <c r="N75" s="20"/>
      <c r="O75" s="99"/>
      <c r="P75" s="98" t="s">
        <v>71</v>
      </c>
    </row>
    <row r="76" s="83" customFormat="1" ht="42" customHeight="1" spans="1:16">
      <c r="A76" s="95"/>
      <c r="B76" s="96"/>
      <c r="C76" s="97"/>
      <c r="D76" s="97" t="s">
        <v>19</v>
      </c>
      <c r="E76" s="20">
        <f t="shared" si="5"/>
        <v>14.7</v>
      </c>
      <c r="F76" s="20"/>
      <c r="G76" s="20"/>
      <c r="H76" s="20"/>
      <c r="I76" s="20">
        <v>14.7</v>
      </c>
      <c r="J76" s="97" t="s">
        <v>19</v>
      </c>
      <c r="K76" s="20">
        <f t="shared" si="6"/>
        <v>9.7</v>
      </c>
      <c r="L76" s="20"/>
      <c r="M76" s="20"/>
      <c r="N76" s="20"/>
      <c r="O76" s="20">
        <f>14.7-5</f>
        <v>9.7</v>
      </c>
      <c r="P76" s="98"/>
    </row>
    <row r="77" s="83" customFormat="1" ht="41" customHeight="1" spans="1:16">
      <c r="A77" s="95">
        <v>39</v>
      </c>
      <c r="B77" s="96" t="s">
        <v>72</v>
      </c>
      <c r="C77" s="97" t="s">
        <v>36</v>
      </c>
      <c r="D77" s="97" t="s">
        <v>18</v>
      </c>
      <c r="E77" s="20">
        <f t="shared" si="5"/>
        <v>24.5</v>
      </c>
      <c r="F77" s="20">
        <v>10.5</v>
      </c>
      <c r="G77" s="20">
        <v>14</v>
      </c>
      <c r="H77" s="20"/>
      <c r="I77" s="99"/>
      <c r="J77" s="97" t="s">
        <v>18</v>
      </c>
      <c r="K77" s="20">
        <f t="shared" si="6"/>
        <v>24.5</v>
      </c>
      <c r="L77" s="20">
        <v>10.5</v>
      </c>
      <c r="M77" s="20">
        <v>14</v>
      </c>
      <c r="N77" s="20"/>
      <c r="O77" s="99"/>
      <c r="P77" s="98"/>
    </row>
    <row r="78" s="83" customFormat="1" ht="42" customHeight="1" spans="1:16">
      <c r="A78" s="95"/>
      <c r="B78" s="96"/>
      <c r="C78" s="97"/>
      <c r="D78" s="97" t="s">
        <v>19</v>
      </c>
      <c r="E78" s="20">
        <f t="shared" si="5"/>
        <v>10.5</v>
      </c>
      <c r="F78" s="20"/>
      <c r="G78" s="20"/>
      <c r="H78" s="20"/>
      <c r="I78" s="20">
        <v>10.5</v>
      </c>
      <c r="J78" s="97" t="s">
        <v>19</v>
      </c>
      <c r="K78" s="20">
        <f t="shared" si="6"/>
        <v>5.5</v>
      </c>
      <c r="L78" s="20"/>
      <c r="M78" s="20"/>
      <c r="N78" s="20"/>
      <c r="O78" s="20">
        <f>10.5-5</f>
        <v>5.5</v>
      </c>
      <c r="P78" s="98"/>
    </row>
    <row r="79" s="83" customFormat="1" ht="48" customHeight="1" spans="1:16">
      <c r="A79" s="95">
        <v>40</v>
      </c>
      <c r="B79" s="96" t="s">
        <v>73</v>
      </c>
      <c r="C79" s="97" t="s">
        <v>36</v>
      </c>
      <c r="D79" s="97" t="s">
        <v>18</v>
      </c>
      <c r="E79" s="20">
        <f t="shared" si="5"/>
        <v>17.5</v>
      </c>
      <c r="F79" s="20">
        <v>7.5</v>
      </c>
      <c r="G79" s="20">
        <v>10</v>
      </c>
      <c r="H79" s="20"/>
      <c r="I79" s="99"/>
      <c r="J79" s="97" t="s">
        <v>18</v>
      </c>
      <c r="K79" s="20">
        <f t="shared" si="6"/>
        <v>17.5</v>
      </c>
      <c r="L79" s="20">
        <v>7.5</v>
      </c>
      <c r="M79" s="20">
        <v>10</v>
      </c>
      <c r="N79" s="20"/>
      <c r="O79" s="99"/>
      <c r="P79" s="98"/>
    </row>
    <row r="80" s="83" customFormat="1" ht="42" customHeight="1" spans="1:16">
      <c r="A80" s="95"/>
      <c r="B80" s="96"/>
      <c r="C80" s="97"/>
      <c r="D80" s="97" t="s">
        <v>19</v>
      </c>
      <c r="E80" s="20">
        <f t="shared" si="5"/>
        <v>7.5</v>
      </c>
      <c r="F80" s="20"/>
      <c r="G80" s="20"/>
      <c r="H80" s="20"/>
      <c r="I80" s="20">
        <v>7.5</v>
      </c>
      <c r="J80" s="97" t="s">
        <v>19</v>
      </c>
      <c r="K80" s="20">
        <f t="shared" si="6"/>
        <v>3.5</v>
      </c>
      <c r="L80" s="20"/>
      <c r="M80" s="20"/>
      <c r="N80" s="20"/>
      <c r="O80" s="20">
        <f>7.5-4</f>
        <v>3.5</v>
      </c>
      <c r="P80" s="98"/>
    </row>
    <row r="81" s="83" customFormat="1" ht="42" customHeight="1" spans="1:16">
      <c r="A81" s="95">
        <v>41</v>
      </c>
      <c r="B81" s="96" t="s">
        <v>74</v>
      </c>
      <c r="C81" s="97" t="s">
        <v>36</v>
      </c>
      <c r="D81" s="97" t="s">
        <v>18</v>
      </c>
      <c r="E81" s="20">
        <f t="shared" si="5"/>
        <v>22.4</v>
      </c>
      <c r="F81" s="20">
        <v>9.6</v>
      </c>
      <c r="G81" s="20">
        <v>12.8</v>
      </c>
      <c r="H81" s="20"/>
      <c r="I81" s="99"/>
      <c r="J81" s="97" t="s">
        <v>18</v>
      </c>
      <c r="K81" s="20">
        <f t="shared" si="6"/>
        <v>22.4</v>
      </c>
      <c r="L81" s="20">
        <v>9.6</v>
      </c>
      <c r="M81" s="20">
        <v>12.8</v>
      </c>
      <c r="N81" s="20"/>
      <c r="O81" s="99"/>
      <c r="P81" s="98"/>
    </row>
    <row r="82" s="83" customFormat="1" ht="43" customHeight="1" spans="1:16">
      <c r="A82" s="95"/>
      <c r="B82" s="96"/>
      <c r="C82" s="97"/>
      <c r="D82" s="97" t="s">
        <v>19</v>
      </c>
      <c r="E82" s="20">
        <f t="shared" si="5"/>
        <v>9.6</v>
      </c>
      <c r="F82" s="20"/>
      <c r="G82" s="20"/>
      <c r="H82" s="20"/>
      <c r="I82" s="20">
        <v>9.6</v>
      </c>
      <c r="J82" s="97" t="s">
        <v>19</v>
      </c>
      <c r="K82" s="20">
        <f t="shared" si="6"/>
        <v>5.6</v>
      </c>
      <c r="L82" s="20"/>
      <c r="M82" s="20"/>
      <c r="N82" s="20"/>
      <c r="O82" s="20">
        <f>9.6-4</f>
        <v>5.6</v>
      </c>
      <c r="P82" s="98"/>
    </row>
    <row r="83" s="83" customFormat="1" ht="36" customHeight="1" spans="1:16">
      <c r="A83" s="95">
        <v>42</v>
      </c>
      <c r="B83" s="96" t="s">
        <v>75</v>
      </c>
      <c r="C83" s="97" t="s">
        <v>36</v>
      </c>
      <c r="D83" s="97" t="s">
        <v>18</v>
      </c>
      <c r="E83" s="20">
        <f t="shared" si="5"/>
        <v>113.4</v>
      </c>
      <c r="F83" s="20">
        <v>48.6</v>
      </c>
      <c r="G83" s="20">
        <v>64.8</v>
      </c>
      <c r="H83" s="20"/>
      <c r="I83" s="99"/>
      <c r="J83" s="97" t="s">
        <v>18</v>
      </c>
      <c r="K83" s="20">
        <f t="shared" si="6"/>
        <v>131.4</v>
      </c>
      <c r="L83" s="20">
        <v>48.6</v>
      </c>
      <c r="M83" s="20">
        <f>64.8+18</f>
        <v>82.8</v>
      </c>
      <c r="N83" s="20"/>
      <c r="O83" s="99"/>
      <c r="P83" s="98"/>
    </row>
    <row r="84" s="83" customFormat="1" ht="36" customHeight="1" spans="1:16">
      <c r="A84" s="95"/>
      <c r="B84" s="96"/>
      <c r="C84" s="97"/>
      <c r="D84" s="97" t="s">
        <v>38</v>
      </c>
      <c r="E84" s="20">
        <f t="shared" si="5"/>
        <v>20.3</v>
      </c>
      <c r="F84" s="20"/>
      <c r="G84" s="20"/>
      <c r="H84" s="20">
        <v>20.3</v>
      </c>
      <c r="I84" s="20"/>
      <c r="J84" s="97" t="s">
        <v>38</v>
      </c>
      <c r="K84" s="20">
        <f t="shared" si="6"/>
        <v>20.3</v>
      </c>
      <c r="L84" s="20"/>
      <c r="M84" s="20"/>
      <c r="N84" s="20">
        <v>20.3</v>
      </c>
      <c r="O84" s="20"/>
      <c r="P84" s="98"/>
    </row>
    <row r="85" s="83" customFormat="1" ht="36" customHeight="1" spans="1:16">
      <c r="A85" s="95"/>
      <c r="B85" s="96"/>
      <c r="C85" s="97"/>
      <c r="D85" s="97" t="s">
        <v>19</v>
      </c>
      <c r="E85" s="20">
        <f t="shared" si="5"/>
        <v>28.3</v>
      </c>
      <c r="F85" s="20"/>
      <c r="G85" s="20"/>
      <c r="H85" s="99"/>
      <c r="I85" s="20">
        <v>28.3</v>
      </c>
      <c r="J85" s="97" t="s">
        <v>19</v>
      </c>
      <c r="K85" s="20">
        <f t="shared" si="6"/>
        <v>28.3</v>
      </c>
      <c r="L85" s="20"/>
      <c r="M85" s="20"/>
      <c r="N85" s="99"/>
      <c r="O85" s="20">
        <v>28.3</v>
      </c>
      <c r="P85" s="98"/>
    </row>
    <row r="86" s="83" customFormat="1" ht="36" customHeight="1" spans="1:16">
      <c r="A86" s="95">
        <v>43</v>
      </c>
      <c r="B86" s="96" t="s">
        <v>76</v>
      </c>
      <c r="C86" s="97" t="s">
        <v>36</v>
      </c>
      <c r="D86" s="97" t="s">
        <v>18</v>
      </c>
      <c r="E86" s="20">
        <f t="shared" si="5"/>
        <v>80.5</v>
      </c>
      <c r="F86" s="20">
        <v>34.5</v>
      </c>
      <c r="G86" s="20">
        <v>46</v>
      </c>
      <c r="H86" s="20"/>
      <c r="I86" s="20"/>
      <c r="J86" s="97" t="s">
        <v>18</v>
      </c>
      <c r="K86" s="20">
        <f t="shared" si="6"/>
        <v>80.5</v>
      </c>
      <c r="L86" s="20">
        <v>34.5</v>
      </c>
      <c r="M86" s="20">
        <v>46</v>
      </c>
      <c r="N86" s="20"/>
      <c r="O86" s="20"/>
      <c r="P86" s="98"/>
    </row>
    <row r="87" s="83" customFormat="1" ht="36" customHeight="1" spans="1:16">
      <c r="A87" s="95"/>
      <c r="B87" s="96"/>
      <c r="C87" s="97"/>
      <c r="D87" s="97" t="s">
        <v>38</v>
      </c>
      <c r="E87" s="20">
        <f t="shared" si="5"/>
        <v>2.618</v>
      </c>
      <c r="F87" s="20"/>
      <c r="G87" s="20"/>
      <c r="H87" s="20">
        <v>2.618</v>
      </c>
      <c r="I87" s="20"/>
      <c r="J87" s="97" t="s">
        <v>38</v>
      </c>
      <c r="K87" s="20">
        <f t="shared" si="6"/>
        <v>2.618</v>
      </c>
      <c r="L87" s="20"/>
      <c r="M87" s="20"/>
      <c r="N87" s="20">
        <v>2.618</v>
      </c>
      <c r="O87" s="20"/>
      <c r="P87" s="98"/>
    </row>
    <row r="88" s="83" customFormat="1" ht="36" customHeight="1" spans="1:16">
      <c r="A88" s="95"/>
      <c r="B88" s="96"/>
      <c r="C88" s="97"/>
      <c r="D88" s="97" t="s">
        <v>19</v>
      </c>
      <c r="E88" s="20">
        <f t="shared" si="5"/>
        <v>31.882</v>
      </c>
      <c r="F88" s="20"/>
      <c r="G88" s="20"/>
      <c r="H88" s="99"/>
      <c r="I88" s="20">
        <v>31.882</v>
      </c>
      <c r="J88" s="97" t="s">
        <v>19</v>
      </c>
      <c r="K88" s="20">
        <f t="shared" si="6"/>
        <v>19.882</v>
      </c>
      <c r="L88" s="20"/>
      <c r="M88" s="20"/>
      <c r="N88" s="99"/>
      <c r="O88" s="20">
        <f>31.882-12</f>
        <v>19.882</v>
      </c>
      <c r="P88" s="98"/>
    </row>
    <row r="89" s="83" customFormat="1" ht="37.5" spans="1:16">
      <c r="A89" s="95">
        <v>44</v>
      </c>
      <c r="B89" s="96" t="s">
        <v>77</v>
      </c>
      <c r="C89" s="97" t="s">
        <v>36</v>
      </c>
      <c r="D89" s="97" t="s">
        <v>18</v>
      </c>
      <c r="E89" s="20">
        <f t="shared" si="5"/>
        <v>38.5</v>
      </c>
      <c r="F89" s="20">
        <v>16.5</v>
      </c>
      <c r="G89" s="20">
        <v>22</v>
      </c>
      <c r="H89" s="20"/>
      <c r="I89" s="99"/>
      <c r="J89" s="97" t="s">
        <v>18</v>
      </c>
      <c r="K89" s="20">
        <f t="shared" si="6"/>
        <v>38.5</v>
      </c>
      <c r="L89" s="20">
        <v>16.5</v>
      </c>
      <c r="M89" s="20">
        <v>22</v>
      </c>
      <c r="N89" s="20"/>
      <c r="O89" s="99"/>
      <c r="P89" s="98"/>
    </row>
    <row r="90" s="83" customFormat="1" ht="37.5" spans="1:16">
      <c r="A90" s="95"/>
      <c r="B90" s="96"/>
      <c r="C90" s="97"/>
      <c r="D90" s="97" t="s">
        <v>19</v>
      </c>
      <c r="E90" s="20">
        <f t="shared" si="5"/>
        <v>16.5</v>
      </c>
      <c r="F90" s="20"/>
      <c r="G90" s="20"/>
      <c r="H90" s="20"/>
      <c r="I90" s="20">
        <v>16.5</v>
      </c>
      <c r="J90" s="97" t="s">
        <v>19</v>
      </c>
      <c r="K90" s="20">
        <f t="shared" si="6"/>
        <v>16.44</v>
      </c>
      <c r="L90" s="20"/>
      <c r="M90" s="20"/>
      <c r="N90" s="20"/>
      <c r="O90" s="20">
        <v>16.44</v>
      </c>
      <c r="P90" s="98"/>
    </row>
    <row r="91" s="83" customFormat="1" ht="43" customHeight="1" spans="1:16">
      <c r="A91" s="95">
        <v>45</v>
      </c>
      <c r="B91" s="96" t="s">
        <v>78</v>
      </c>
      <c r="C91" s="97" t="s">
        <v>36</v>
      </c>
      <c r="D91" s="97" t="s">
        <v>18</v>
      </c>
      <c r="E91" s="20">
        <f t="shared" si="5"/>
        <v>59.5</v>
      </c>
      <c r="F91" s="20">
        <v>25.5</v>
      </c>
      <c r="G91" s="20">
        <v>34</v>
      </c>
      <c r="H91" s="20"/>
      <c r="I91" s="99"/>
      <c r="J91" s="97" t="s">
        <v>18</v>
      </c>
      <c r="K91" s="20">
        <f t="shared" si="6"/>
        <v>59.5</v>
      </c>
      <c r="L91" s="20">
        <v>25.5</v>
      </c>
      <c r="M91" s="20">
        <v>34</v>
      </c>
      <c r="N91" s="20"/>
      <c r="O91" s="99"/>
      <c r="P91" s="98" t="s">
        <v>48</v>
      </c>
    </row>
    <row r="92" s="83" customFormat="1" ht="45" customHeight="1" spans="1:16">
      <c r="A92" s="95"/>
      <c r="B92" s="96"/>
      <c r="C92" s="97"/>
      <c r="D92" s="97" t="s">
        <v>38</v>
      </c>
      <c r="E92" s="20">
        <f t="shared" si="5"/>
        <v>7.76</v>
      </c>
      <c r="F92" s="20"/>
      <c r="G92" s="20"/>
      <c r="H92" s="20">
        <v>7.76</v>
      </c>
      <c r="I92" s="20"/>
      <c r="J92" s="97" t="s">
        <v>38</v>
      </c>
      <c r="K92" s="20">
        <f t="shared" si="6"/>
        <v>7.76</v>
      </c>
      <c r="L92" s="20"/>
      <c r="M92" s="20"/>
      <c r="N92" s="20">
        <v>7.76</v>
      </c>
      <c r="O92" s="20"/>
      <c r="P92" s="98"/>
    </row>
    <row r="93" s="83" customFormat="1" ht="42" customHeight="1" spans="1:16">
      <c r="A93" s="95"/>
      <c r="B93" s="96"/>
      <c r="C93" s="97"/>
      <c r="D93" s="97" t="s">
        <v>19</v>
      </c>
      <c r="E93" s="20">
        <f t="shared" si="5"/>
        <v>17.74</v>
      </c>
      <c r="F93" s="20"/>
      <c r="G93" s="20"/>
      <c r="H93" s="99"/>
      <c r="I93" s="20">
        <v>17.74</v>
      </c>
      <c r="J93" s="97" t="s">
        <v>19</v>
      </c>
      <c r="K93" s="20">
        <f t="shared" si="6"/>
        <v>8.74</v>
      </c>
      <c r="L93" s="20"/>
      <c r="M93" s="20"/>
      <c r="N93" s="99"/>
      <c r="O93" s="20">
        <f>17.74-9</f>
        <v>8.74</v>
      </c>
      <c r="P93" s="98"/>
    </row>
    <row r="94" s="83" customFormat="1" ht="79" customHeight="1" spans="1:16">
      <c r="A94" s="95">
        <v>46</v>
      </c>
      <c r="B94" s="96" t="s">
        <v>79</v>
      </c>
      <c r="C94" s="97" t="s">
        <v>36</v>
      </c>
      <c r="D94" s="97" t="s">
        <v>19</v>
      </c>
      <c r="E94" s="20">
        <f t="shared" si="5"/>
        <v>14.48</v>
      </c>
      <c r="F94" s="20"/>
      <c r="G94" s="20"/>
      <c r="H94" s="20"/>
      <c r="I94" s="20">
        <v>14.48</v>
      </c>
      <c r="J94" s="97" t="s">
        <v>19</v>
      </c>
      <c r="K94" s="20">
        <f t="shared" si="6"/>
        <v>14.48</v>
      </c>
      <c r="L94" s="20"/>
      <c r="M94" s="20"/>
      <c r="N94" s="20"/>
      <c r="O94" s="20">
        <v>14.48</v>
      </c>
      <c r="P94" s="98"/>
    </row>
    <row r="95" s="83" customFormat="1" ht="65" customHeight="1" spans="1:16">
      <c r="A95" s="95">
        <v>47</v>
      </c>
      <c r="B95" s="96" t="s">
        <v>80</v>
      </c>
      <c r="C95" s="97" t="s">
        <v>36</v>
      </c>
      <c r="D95" s="97" t="s">
        <v>38</v>
      </c>
      <c r="E95" s="20">
        <f t="shared" si="5"/>
        <v>10</v>
      </c>
      <c r="F95" s="20"/>
      <c r="G95" s="20"/>
      <c r="H95" s="20">
        <v>10</v>
      </c>
      <c r="I95" s="20"/>
      <c r="J95" s="97" t="s">
        <v>38</v>
      </c>
      <c r="K95" s="20">
        <f t="shared" si="6"/>
        <v>10</v>
      </c>
      <c r="L95" s="20"/>
      <c r="M95" s="20"/>
      <c r="N95" s="20">
        <v>10</v>
      </c>
      <c r="O95" s="20"/>
      <c r="P95" s="98"/>
    </row>
    <row r="96" s="83" customFormat="1" ht="60" customHeight="1" spans="1:16">
      <c r="A96" s="95">
        <v>48</v>
      </c>
      <c r="B96" s="96" t="s">
        <v>81</v>
      </c>
      <c r="C96" s="97" t="s">
        <v>36</v>
      </c>
      <c r="D96" s="97" t="s">
        <v>38</v>
      </c>
      <c r="E96" s="20">
        <f t="shared" si="5"/>
        <v>10</v>
      </c>
      <c r="F96" s="20"/>
      <c r="G96" s="20"/>
      <c r="H96" s="20">
        <v>10</v>
      </c>
      <c r="I96" s="20"/>
      <c r="J96" s="97" t="s">
        <v>38</v>
      </c>
      <c r="K96" s="20">
        <f t="shared" si="6"/>
        <v>10</v>
      </c>
      <c r="L96" s="20"/>
      <c r="M96" s="20"/>
      <c r="N96" s="20">
        <v>10</v>
      </c>
      <c r="O96" s="20"/>
      <c r="P96" s="98"/>
    </row>
    <row r="97" s="83" customFormat="1" ht="57" customHeight="1" spans="1:16">
      <c r="A97" s="95">
        <v>49</v>
      </c>
      <c r="B97" s="96" t="s">
        <v>82</v>
      </c>
      <c r="C97" s="97" t="s">
        <v>36</v>
      </c>
      <c r="D97" s="97" t="s">
        <v>38</v>
      </c>
      <c r="E97" s="20">
        <f t="shared" si="5"/>
        <v>10</v>
      </c>
      <c r="F97" s="20"/>
      <c r="G97" s="20"/>
      <c r="H97" s="20">
        <v>10</v>
      </c>
      <c r="I97" s="20"/>
      <c r="J97" s="97" t="s">
        <v>38</v>
      </c>
      <c r="K97" s="20">
        <f t="shared" si="6"/>
        <v>10</v>
      </c>
      <c r="L97" s="20"/>
      <c r="M97" s="20"/>
      <c r="N97" s="20">
        <v>10</v>
      </c>
      <c r="O97" s="20"/>
      <c r="P97" s="98"/>
    </row>
    <row r="98" s="83" customFormat="1" ht="57" customHeight="1" spans="1:16">
      <c r="A98" s="95">
        <v>50</v>
      </c>
      <c r="B98" s="96" t="s">
        <v>83</v>
      </c>
      <c r="C98" s="97" t="s">
        <v>36</v>
      </c>
      <c r="D98" s="97" t="s">
        <v>38</v>
      </c>
      <c r="E98" s="20">
        <f t="shared" si="5"/>
        <v>10</v>
      </c>
      <c r="F98" s="20"/>
      <c r="G98" s="20"/>
      <c r="H98" s="20">
        <v>10</v>
      </c>
      <c r="I98" s="20"/>
      <c r="J98" s="97" t="s">
        <v>38</v>
      </c>
      <c r="K98" s="20">
        <f t="shared" si="6"/>
        <v>10</v>
      </c>
      <c r="L98" s="20"/>
      <c r="M98" s="20"/>
      <c r="N98" s="20">
        <v>10</v>
      </c>
      <c r="O98" s="20"/>
      <c r="P98" s="98"/>
    </row>
    <row r="99" s="83" customFormat="1" ht="61" customHeight="1" spans="1:16">
      <c r="A99" s="95">
        <v>51</v>
      </c>
      <c r="B99" s="96" t="s">
        <v>84</v>
      </c>
      <c r="C99" s="97" t="s">
        <v>36</v>
      </c>
      <c r="D99" s="97" t="s">
        <v>38</v>
      </c>
      <c r="E99" s="20">
        <f t="shared" si="5"/>
        <v>10</v>
      </c>
      <c r="F99" s="20"/>
      <c r="G99" s="20"/>
      <c r="H99" s="20">
        <v>10</v>
      </c>
      <c r="I99" s="20"/>
      <c r="J99" s="97" t="s">
        <v>38</v>
      </c>
      <c r="K99" s="20">
        <f t="shared" si="6"/>
        <v>10</v>
      </c>
      <c r="L99" s="20"/>
      <c r="M99" s="20"/>
      <c r="N99" s="20">
        <v>10</v>
      </c>
      <c r="O99" s="20"/>
      <c r="P99" s="98"/>
    </row>
    <row r="100" s="83" customFormat="1" ht="66" customHeight="1" spans="1:16">
      <c r="A100" s="95">
        <v>52</v>
      </c>
      <c r="B100" s="96" t="s">
        <v>85</v>
      </c>
      <c r="C100" s="97" t="s">
        <v>36</v>
      </c>
      <c r="D100" s="97" t="s">
        <v>38</v>
      </c>
      <c r="E100" s="20">
        <f t="shared" si="5"/>
        <v>10</v>
      </c>
      <c r="F100" s="20"/>
      <c r="G100" s="20"/>
      <c r="H100" s="20">
        <v>10</v>
      </c>
      <c r="I100" s="20"/>
      <c r="J100" s="97" t="s">
        <v>38</v>
      </c>
      <c r="K100" s="20">
        <f t="shared" si="6"/>
        <v>10</v>
      </c>
      <c r="L100" s="20"/>
      <c r="M100" s="20"/>
      <c r="N100" s="20">
        <v>10</v>
      </c>
      <c r="O100" s="20"/>
      <c r="P100" s="98"/>
    </row>
    <row r="101" s="83" customFormat="1" ht="63" customHeight="1" spans="1:16">
      <c r="A101" s="95">
        <v>53</v>
      </c>
      <c r="B101" s="96" t="s">
        <v>86</v>
      </c>
      <c r="C101" s="97" t="s">
        <v>36</v>
      </c>
      <c r="D101" s="97" t="s">
        <v>38</v>
      </c>
      <c r="E101" s="20">
        <f t="shared" si="5"/>
        <v>10</v>
      </c>
      <c r="F101" s="20"/>
      <c r="G101" s="20"/>
      <c r="H101" s="20">
        <v>10</v>
      </c>
      <c r="I101" s="20"/>
      <c r="J101" s="97" t="s">
        <v>38</v>
      </c>
      <c r="K101" s="20">
        <f t="shared" si="6"/>
        <v>10</v>
      </c>
      <c r="L101" s="20"/>
      <c r="M101" s="20"/>
      <c r="N101" s="20">
        <v>10</v>
      </c>
      <c r="O101" s="20"/>
      <c r="P101" s="98"/>
    </row>
    <row r="102" s="83" customFormat="1" ht="63" customHeight="1" spans="1:16">
      <c r="A102" s="95">
        <v>54</v>
      </c>
      <c r="B102" s="96" t="s">
        <v>87</v>
      </c>
      <c r="C102" s="97" t="s">
        <v>36</v>
      </c>
      <c r="D102" s="97" t="s">
        <v>38</v>
      </c>
      <c r="E102" s="20">
        <f t="shared" si="5"/>
        <v>10</v>
      </c>
      <c r="F102" s="20"/>
      <c r="G102" s="20"/>
      <c r="H102" s="20">
        <v>10</v>
      </c>
      <c r="I102" s="20"/>
      <c r="J102" s="97" t="s">
        <v>38</v>
      </c>
      <c r="K102" s="20">
        <f t="shared" si="6"/>
        <v>10</v>
      </c>
      <c r="L102" s="20"/>
      <c r="M102" s="20"/>
      <c r="N102" s="20">
        <v>10</v>
      </c>
      <c r="O102" s="20"/>
      <c r="P102" s="98"/>
    </row>
    <row r="103" s="83" customFormat="1" ht="59" customHeight="1" spans="1:16">
      <c r="A103" s="95">
        <v>55</v>
      </c>
      <c r="B103" s="96" t="s">
        <v>88</v>
      </c>
      <c r="C103" s="97" t="s">
        <v>36</v>
      </c>
      <c r="D103" s="97" t="s">
        <v>38</v>
      </c>
      <c r="E103" s="20">
        <f t="shared" si="5"/>
        <v>10</v>
      </c>
      <c r="F103" s="20"/>
      <c r="G103" s="20"/>
      <c r="H103" s="20">
        <v>10</v>
      </c>
      <c r="I103" s="20"/>
      <c r="J103" s="97" t="s">
        <v>38</v>
      </c>
      <c r="K103" s="20">
        <f t="shared" si="6"/>
        <v>10</v>
      </c>
      <c r="L103" s="20"/>
      <c r="M103" s="20"/>
      <c r="N103" s="20">
        <v>10</v>
      </c>
      <c r="O103" s="20"/>
      <c r="P103" s="98"/>
    </row>
    <row r="104" s="83" customFormat="1" ht="62" customHeight="1" spans="1:16">
      <c r="A104" s="95">
        <v>56</v>
      </c>
      <c r="B104" s="96" t="s">
        <v>89</v>
      </c>
      <c r="C104" s="97" t="s">
        <v>36</v>
      </c>
      <c r="D104" s="97" t="s">
        <v>38</v>
      </c>
      <c r="E104" s="20">
        <f t="shared" si="5"/>
        <v>10</v>
      </c>
      <c r="F104" s="20"/>
      <c r="G104" s="20"/>
      <c r="H104" s="20">
        <v>10</v>
      </c>
      <c r="I104" s="20"/>
      <c r="J104" s="97" t="s">
        <v>38</v>
      </c>
      <c r="K104" s="20">
        <f t="shared" si="6"/>
        <v>10</v>
      </c>
      <c r="L104" s="20"/>
      <c r="M104" s="20"/>
      <c r="N104" s="20">
        <v>10</v>
      </c>
      <c r="O104" s="20"/>
      <c r="P104" s="98"/>
    </row>
    <row r="105" s="83" customFormat="1" ht="65" customHeight="1" spans="1:16">
      <c r="A105" s="95">
        <v>57</v>
      </c>
      <c r="B105" s="96" t="s">
        <v>90</v>
      </c>
      <c r="C105" s="97" t="s">
        <v>36</v>
      </c>
      <c r="D105" s="97" t="s">
        <v>38</v>
      </c>
      <c r="E105" s="20">
        <f t="shared" ref="E105:E136" si="7">F105+G105+H105+I105</f>
        <v>10</v>
      </c>
      <c r="F105" s="20"/>
      <c r="G105" s="20"/>
      <c r="H105" s="20">
        <v>10</v>
      </c>
      <c r="I105" s="20"/>
      <c r="J105" s="97" t="s">
        <v>38</v>
      </c>
      <c r="K105" s="20">
        <f t="shared" ref="K105:K136" si="8">L105+M105+N105+O105</f>
        <v>10</v>
      </c>
      <c r="L105" s="20"/>
      <c r="M105" s="20"/>
      <c r="N105" s="20">
        <v>10</v>
      </c>
      <c r="O105" s="20"/>
      <c r="P105" s="98"/>
    </row>
    <row r="106" s="83" customFormat="1" ht="57" customHeight="1" spans="1:16">
      <c r="A106" s="95">
        <v>58</v>
      </c>
      <c r="B106" s="96" t="s">
        <v>91</v>
      </c>
      <c r="C106" s="97" t="s">
        <v>36</v>
      </c>
      <c r="D106" s="97" t="s">
        <v>38</v>
      </c>
      <c r="E106" s="20">
        <f t="shared" si="7"/>
        <v>10</v>
      </c>
      <c r="F106" s="20"/>
      <c r="G106" s="20"/>
      <c r="H106" s="20">
        <v>10</v>
      </c>
      <c r="I106" s="20"/>
      <c r="J106" s="97" t="s">
        <v>38</v>
      </c>
      <c r="K106" s="20">
        <f t="shared" si="8"/>
        <v>10</v>
      </c>
      <c r="L106" s="20"/>
      <c r="M106" s="20"/>
      <c r="N106" s="20">
        <v>10</v>
      </c>
      <c r="O106" s="20"/>
      <c r="P106" s="98"/>
    </row>
    <row r="107" s="83" customFormat="1" ht="59" customHeight="1" spans="1:16">
      <c r="A107" s="95">
        <v>59</v>
      </c>
      <c r="B107" s="96" t="s">
        <v>92</v>
      </c>
      <c r="C107" s="97" t="s">
        <v>36</v>
      </c>
      <c r="D107" s="97" t="s">
        <v>38</v>
      </c>
      <c r="E107" s="20">
        <f t="shared" si="7"/>
        <v>10</v>
      </c>
      <c r="F107" s="20"/>
      <c r="G107" s="20"/>
      <c r="H107" s="20">
        <v>10</v>
      </c>
      <c r="I107" s="20"/>
      <c r="J107" s="97" t="s">
        <v>38</v>
      </c>
      <c r="K107" s="20">
        <f t="shared" si="8"/>
        <v>10</v>
      </c>
      <c r="L107" s="20"/>
      <c r="M107" s="20"/>
      <c r="N107" s="20">
        <v>10</v>
      </c>
      <c r="O107" s="20"/>
      <c r="P107" s="98"/>
    </row>
    <row r="108" s="83" customFormat="1" ht="42" customHeight="1" spans="1:16">
      <c r="A108" s="95">
        <v>60</v>
      </c>
      <c r="B108" s="96" t="s">
        <v>93</v>
      </c>
      <c r="C108" s="97" t="s">
        <v>17</v>
      </c>
      <c r="D108" s="97" t="s">
        <v>18</v>
      </c>
      <c r="E108" s="20">
        <f t="shared" si="7"/>
        <v>300</v>
      </c>
      <c r="F108" s="20">
        <v>120</v>
      </c>
      <c r="G108" s="20">
        <v>180</v>
      </c>
      <c r="H108" s="20"/>
      <c r="I108" s="99"/>
      <c r="J108" s="97" t="s">
        <v>18</v>
      </c>
      <c r="K108" s="20">
        <f t="shared" si="8"/>
        <v>300</v>
      </c>
      <c r="L108" s="20">
        <v>120</v>
      </c>
      <c r="M108" s="20">
        <v>180</v>
      </c>
      <c r="N108" s="20"/>
      <c r="O108" s="99"/>
      <c r="P108" s="98" t="s">
        <v>94</v>
      </c>
    </row>
    <row r="109" s="83" customFormat="1" ht="45" customHeight="1" spans="1:16">
      <c r="A109" s="95"/>
      <c r="B109" s="96"/>
      <c r="C109" s="97"/>
      <c r="D109" s="97" t="s">
        <v>33</v>
      </c>
      <c r="E109" s="20">
        <f t="shared" si="7"/>
        <v>40</v>
      </c>
      <c r="F109" s="20"/>
      <c r="G109" s="20">
        <v>40</v>
      </c>
      <c r="H109" s="20"/>
      <c r="I109" s="99"/>
      <c r="J109" s="97" t="s">
        <v>33</v>
      </c>
      <c r="K109" s="20">
        <f t="shared" si="8"/>
        <v>40</v>
      </c>
      <c r="L109" s="20"/>
      <c r="M109" s="20">
        <v>40</v>
      </c>
      <c r="N109" s="20"/>
      <c r="O109" s="99"/>
      <c r="P109" s="98"/>
    </row>
    <row r="110" s="83" customFormat="1" ht="47" customHeight="1" spans="1:16">
      <c r="A110" s="95"/>
      <c r="B110" s="96"/>
      <c r="C110" s="97"/>
      <c r="D110" s="97" t="s">
        <v>19</v>
      </c>
      <c r="E110" s="20">
        <f t="shared" si="7"/>
        <v>100</v>
      </c>
      <c r="F110" s="20"/>
      <c r="G110" s="20"/>
      <c r="H110" s="20"/>
      <c r="I110" s="20">
        <v>100</v>
      </c>
      <c r="J110" s="97" t="s">
        <v>19</v>
      </c>
      <c r="K110" s="20">
        <f t="shared" si="8"/>
        <v>65</v>
      </c>
      <c r="L110" s="20"/>
      <c r="M110" s="20"/>
      <c r="N110" s="20"/>
      <c r="O110" s="20">
        <f>100-35</f>
        <v>65</v>
      </c>
      <c r="P110" s="98"/>
    </row>
    <row r="111" s="83" customFormat="1" ht="56" customHeight="1" spans="1:16">
      <c r="A111" s="95">
        <v>61</v>
      </c>
      <c r="B111" s="96" t="s">
        <v>95</v>
      </c>
      <c r="C111" s="97" t="s">
        <v>17</v>
      </c>
      <c r="D111" s="97" t="s">
        <v>18</v>
      </c>
      <c r="E111" s="20">
        <f t="shared" si="7"/>
        <v>170</v>
      </c>
      <c r="F111" s="20">
        <v>140</v>
      </c>
      <c r="G111" s="20">
        <v>30</v>
      </c>
      <c r="H111" s="20"/>
      <c r="I111" s="20"/>
      <c r="J111" s="97" t="s">
        <v>18</v>
      </c>
      <c r="K111" s="20">
        <f t="shared" si="8"/>
        <v>170</v>
      </c>
      <c r="L111" s="20">
        <v>140</v>
      </c>
      <c r="M111" s="20">
        <v>30</v>
      </c>
      <c r="N111" s="20"/>
      <c r="O111" s="20"/>
      <c r="P111" s="98"/>
    </row>
    <row r="112" s="83" customFormat="1" ht="42" customHeight="1" spans="1:16">
      <c r="A112" s="95">
        <v>62</v>
      </c>
      <c r="B112" s="96" t="s">
        <v>96</v>
      </c>
      <c r="C112" s="97" t="s">
        <v>17</v>
      </c>
      <c r="D112" s="97" t="s">
        <v>18</v>
      </c>
      <c r="E112" s="20">
        <f t="shared" si="7"/>
        <v>200</v>
      </c>
      <c r="F112" s="20">
        <v>170</v>
      </c>
      <c r="G112" s="20">
        <v>30</v>
      </c>
      <c r="H112" s="20"/>
      <c r="I112" s="99"/>
      <c r="J112" s="97" t="s">
        <v>18</v>
      </c>
      <c r="K112" s="20">
        <f t="shared" si="8"/>
        <v>200</v>
      </c>
      <c r="L112" s="20">
        <v>170</v>
      </c>
      <c r="M112" s="20">
        <v>30</v>
      </c>
      <c r="N112" s="20"/>
      <c r="O112" s="99"/>
      <c r="P112" s="98"/>
    </row>
    <row r="113" s="83" customFormat="1" ht="45" customHeight="1" spans="1:220">
      <c r="A113" s="95"/>
      <c r="B113" s="96"/>
      <c r="C113" s="97"/>
      <c r="D113" s="97" t="s">
        <v>33</v>
      </c>
      <c r="E113" s="20">
        <f t="shared" si="7"/>
        <v>100</v>
      </c>
      <c r="F113" s="20"/>
      <c r="G113" s="20">
        <v>100</v>
      </c>
      <c r="H113" s="20"/>
      <c r="I113" s="99"/>
      <c r="J113" s="97" t="s">
        <v>33</v>
      </c>
      <c r="K113" s="20">
        <f t="shared" si="8"/>
        <v>71.8879</v>
      </c>
      <c r="L113" s="20"/>
      <c r="M113" s="20">
        <f>100-28.1121</f>
        <v>71.8879</v>
      </c>
      <c r="N113" s="20"/>
      <c r="O113" s="99"/>
      <c r="P113" s="98"/>
    </row>
    <row r="114" s="83" customFormat="1" ht="47" customHeight="1" spans="1:220">
      <c r="A114" s="95"/>
      <c r="B114" s="96"/>
      <c r="C114" s="97"/>
      <c r="D114" s="97" t="s">
        <v>19</v>
      </c>
      <c r="E114" s="20">
        <f t="shared" si="7"/>
        <v>60</v>
      </c>
      <c r="F114" s="20"/>
      <c r="G114" s="20"/>
      <c r="H114" s="20"/>
      <c r="I114" s="20">
        <v>60</v>
      </c>
      <c r="J114" s="97" t="s">
        <v>19</v>
      </c>
      <c r="K114" s="20">
        <f t="shared" si="8"/>
        <v>50</v>
      </c>
      <c r="L114" s="20"/>
      <c r="M114" s="20"/>
      <c r="N114" s="20"/>
      <c r="O114" s="20">
        <f>60-10</f>
        <v>50</v>
      </c>
      <c r="P114" s="98"/>
    </row>
    <row r="115" s="83" customFormat="1" ht="53" customHeight="1" spans="1:220">
      <c r="A115" s="95">
        <v>63</v>
      </c>
      <c r="B115" s="96" t="s">
        <v>97</v>
      </c>
      <c r="C115" s="97" t="s">
        <v>17</v>
      </c>
      <c r="D115" s="97" t="s">
        <v>18</v>
      </c>
      <c r="E115" s="20">
        <f t="shared" si="7"/>
        <v>80</v>
      </c>
      <c r="F115" s="20">
        <v>80</v>
      </c>
      <c r="G115" s="20"/>
      <c r="H115" s="20"/>
      <c r="I115" s="20"/>
      <c r="J115" s="97" t="s">
        <v>18</v>
      </c>
      <c r="K115" s="20">
        <f t="shared" si="8"/>
        <v>80</v>
      </c>
      <c r="L115" s="20">
        <v>80</v>
      </c>
      <c r="M115" s="20"/>
      <c r="N115" s="20"/>
      <c r="O115" s="20"/>
      <c r="P115" s="98"/>
    </row>
    <row r="116" s="83" customFormat="1" ht="64" customHeight="1" spans="1:220">
      <c r="A116" s="95">
        <v>64</v>
      </c>
      <c r="B116" s="100" t="s">
        <v>98</v>
      </c>
      <c r="C116" s="97" t="s">
        <v>36</v>
      </c>
      <c r="D116" s="97" t="s">
        <v>18</v>
      </c>
      <c r="E116" s="20">
        <f t="shared" si="7"/>
        <v>9.7</v>
      </c>
      <c r="F116" s="20">
        <v>9.7</v>
      </c>
      <c r="G116" s="20"/>
      <c r="H116" s="20"/>
      <c r="I116" s="20"/>
      <c r="J116" s="97" t="s">
        <v>18</v>
      </c>
      <c r="K116" s="20">
        <f t="shared" si="8"/>
        <v>11.190739</v>
      </c>
      <c r="L116" s="20">
        <v>11.190739</v>
      </c>
      <c r="M116" s="20"/>
      <c r="N116" s="20"/>
      <c r="O116" s="20"/>
      <c r="P116" s="98"/>
    </row>
    <row r="117" s="83" customFormat="1" ht="60" customHeight="1" spans="1:220">
      <c r="A117" s="95">
        <v>65</v>
      </c>
      <c r="B117" s="96" t="s">
        <v>99</v>
      </c>
      <c r="C117" s="97" t="s">
        <v>36</v>
      </c>
      <c r="D117" s="97" t="s">
        <v>19</v>
      </c>
      <c r="E117" s="20">
        <f t="shared" si="7"/>
        <v>10</v>
      </c>
      <c r="F117" s="20"/>
      <c r="G117" s="20"/>
      <c r="H117" s="20"/>
      <c r="I117" s="20">
        <v>10</v>
      </c>
      <c r="J117" s="97" t="s">
        <v>19</v>
      </c>
      <c r="K117" s="20">
        <f t="shared" si="8"/>
        <v>10</v>
      </c>
      <c r="L117" s="20"/>
      <c r="M117" s="20"/>
      <c r="N117" s="20"/>
      <c r="O117" s="20">
        <v>10</v>
      </c>
      <c r="P117" s="98" t="s">
        <v>50</v>
      </c>
    </row>
    <row r="118" s="83" customFormat="1" ht="61" customHeight="1" spans="1:220">
      <c r="A118" s="95">
        <v>66</v>
      </c>
      <c r="B118" s="96" t="s">
        <v>100</v>
      </c>
      <c r="C118" s="97" t="s">
        <v>36</v>
      </c>
      <c r="D118" s="97" t="s">
        <v>19</v>
      </c>
      <c r="E118" s="20">
        <f t="shared" si="7"/>
        <v>10</v>
      </c>
      <c r="F118" s="20"/>
      <c r="G118" s="20"/>
      <c r="H118" s="20"/>
      <c r="I118" s="20">
        <v>10</v>
      </c>
      <c r="J118" s="97" t="s">
        <v>19</v>
      </c>
      <c r="K118" s="20">
        <f t="shared" si="8"/>
        <v>10</v>
      </c>
      <c r="L118" s="20"/>
      <c r="M118" s="20"/>
      <c r="N118" s="20"/>
      <c r="O118" s="20">
        <v>10</v>
      </c>
      <c r="P118" s="98" t="s">
        <v>50</v>
      </c>
    </row>
    <row r="119" s="83" customFormat="1" ht="63" customHeight="1" spans="1:220">
      <c r="A119" s="95">
        <v>67</v>
      </c>
      <c r="B119" s="96" t="s">
        <v>101</v>
      </c>
      <c r="C119" s="97" t="s">
        <v>36</v>
      </c>
      <c r="D119" s="97" t="s">
        <v>19</v>
      </c>
      <c r="E119" s="20">
        <f t="shared" si="7"/>
        <v>10</v>
      </c>
      <c r="F119" s="20"/>
      <c r="G119" s="20"/>
      <c r="H119" s="20"/>
      <c r="I119" s="20">
        <v>10</v>
      </c>
      <c r="J119" s="97" t="s">
        <v>19</v>
      </c>
      <c r="K119" s="20">
        <f t="shared" si="8"/>
        <v>10</v>
      </c>
      <c r="L119" s="20"/>
      <c r="M119" s="20"/>
      <c r="N119" s="20"/>
      <c r="O119" s="20">
        <v>10</v>
      </c>
      <c r="P119" s="98" t="s">
        <v>50</v>
      </c>
    </row>
    <row r="120" s="83" customFormat="1" ht="51" customHeight="1" spans="1:220">
      <c r="A120" s="95">
        <v>68</v>
      </c>
      <c r="B120" s="96" t="s">
        <v>102</v>
      </c>
      <c r="C120" s="97" t="s">
        <v>103</v>
      </c>
      <c r="D120" s="97" t="s">
        <v>19</v>
      </c>
      <c r="E120" s="20">
        <f t="shared" si="7"/>
        <v>20</v>
      </c>
      <c r="F120" s="20"/>
      <c r="G120" s="20"/>
      <c r="H120" s="20"/>
      <c r="I120" s="20">
        <v>20</v>
      </c>
      <c r="J120" s="97" t="s">
        <v>19</v>
      </c>
      <c r="K120" s="20">
        <f t="shared" si="8"/>
        <v>20</v>
      </c>
      <c r="L120" s="20"/>
      <c r="M120" s="20"/>
      <c r="N120" s="20"/>
      <c r="O120" s="20">
        <v>20</v>
      </c>
      <c r="P120" s="98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</row>
    <row r="121" s="83" customFormat="1" ht="40" customHeight="1" spans="1:220">
      <c r="A121" s="95">
        <v>69</v>
      </c>
      <c r="B121" s="100" t="s">
        <v>104</v>
      </c>
      <c r="C121" s="97" t="s">
        <v>17</v>
      </c>
      <c r="D121" s="97" t="s">
        <v>18</v>
      </c>
      <c r="E121" s="20">
        <f t="shared" si="7"/>
        <v>1514.249181</v>
      </c>
      <c r="F121" s="20">
        <v>836.977909</v>
      </c>
      <c r="G121" s="20">
        <v>677.271272</v>
      </c>
      <c r="H121" s="20"/>
      <c r="I121" s="20"/>
      <c r="J121" s="97" t="s">
        <v>18</v>
      </c>
      <c r="K121" s="20">
        <f t="shared" si="8"/>
        <v>1496.478851</v>
      </c>
      <c r="L121" s="20">
        <v>819.207579</v>
      </c>
      <c r="M121" s="20">
        <v>677.271272</v>
      </c>
      <c r="N121" s="20"/>
      <c r="O121" s="20"/>
      <c r="P121" s="98" t="s">
        <v>105</v>
      </c>
    </row>
    <row r="122" s="83" customFormat="1" ht="40" customHeight="1" spans="1:220">
      <c r="A122" s="95"/>
      <c r="B122" s="96"/>
      <c r="C122" s="97"/>
      <c r="D122" s="97" t="s">
        <v>24</v>
      </c>
      <c r="E122" s="20">
        <f t="shared" si="7"/>
        <v>67</v>
      </c>
      <c r="F122" s="20">
        <v>67</v>
      </c>
      <c r="G122" s="20"/>
      <c r="H122" s="20"/>
      <c r="I122" s="20"/>
      <c r="J122" s="97" t="s">
        <v>24</v>
      </c>
      <c r="K122" s="20">
        <f t="shared" si="8"/>
        <v>13.800189</v>
      </c>
      <c r="L122" s="20">
        <f>67-1.499811-51.7</f>
        <v>13.800189</v>
      </c>
      <c r="M122" s="20"/>
      <c r="N122" s="20"/>
      <c r="O122" s="20"/>
      <c r="P122" s="98"/>
    </row>
    <row r="123" s="83" customFormat="1" ht="40" customHeight="1" spans="1:220">
      <c r="A123" s="95"/>
      <c r="B123" s="96"/>
      <c r="C123" s="97"/>
      <c r="D123" s="97" t="s">
        <v>38</v>
      </c>
      <c r="E123" s="20">
        <f t="shared" si="7"/>
        <v>22.728728</v>
      </c>
      <c r="F123" s="20"/>
      <c r="G123" s="20"/>
      <c r="H123" s="20">
        <v>22.728728</v>
      </c>
      <c r="I123" s="20"/>
      <c r="J123" s="97" t="s">
        <v>38</v>
      </c>
      <c r="K123" s="20">
        <f t="shared" si="8"/>
        <v>0</v>
      </c>
      <c r="L123" s="20"/>
      <c r="M123" s="20"/>
      <c r="N123" s="20">
        <f>22.728728-0.745393-21.983335</f>
        <v>0</v>
      </c>
      <c r="O123" s="20"/>
      <c r="P123" s="98"/>
    </row>
    <row r="124" s="83" customFormat="1" ht="40" customHeight="1" spans="1:220">
      <c r="A124" s="95"/>
      <c r="B124" s="96"/>
      <c r="C124" s="97"/>
      <c r="D124" s="97" t="s">
        <v>33</v>
      </c>
      <c r="E124" s="20">
        <f t="shared" si="7"/>
        <v>138</v>
      </c>
      <c r="F124" s="20">
        <v>60</v>
      </c>
      <c r="G124" s="20">
        <v>78</v>
      </c>
      <c r="H124" s="20"/>
      <c r="I124" s="20"/>
      <c r="J124" s="97" t="s">
        <v>33</v>
      </c>
      <c r="K124" s="20">
        <f t="shared" si="8"/>
        <v>123.2228</v>
      </c>
      <c r="L124" s="20">
        <f>60-14.7772</f>
        <v>45.2228</v>
      </c>
      <c r="M124" s="20">
        <v>78</v>
      </c>
      <c r="N124" s="20"/>
      <c r="O124" s="20"/>
      <c r="P124" s="98"/>
    </row>
    <row r="125" s="83" customFormat="1" ht="40" customHeight="1" spans="1:220">
      <c r="A125" s="95"/>
      <c r="B125" s="96"/>
      <c r="C125" s="97"/>
      <c r="D125" s="97" t="s">
        <v>19</v>
      </c>
      <c r="E125" s="20">
        <f t="shared" si="7"/>
        <v>146.022091</v>
      </c>
      <c r="F125" s="20"/>
      <c r="G125" s="20"/>
      <c r="H125" s="20"/>
      <c r="I125" s="20">
        <v>146.022091</v>
      </c>
      <c r="J125" s="97" t="s">
        <v>19</v>
      </c>
      <c r="K125" s="20">
        <f t="shared" si="8"/>
        <v>0</v>
      </c>
      <c r="L125" s="20"/>
      <c r="M125" s="20"/>
      <c r="N125" s="20"/>
      <c r="O125" s="20">
        <f>40-26.590355-13.409645</f>
        <v>0</v>
      </c>
      <c r="P125" s="98"/>
    </row>
    <row r="126" s="83" customFormat="1" ht="39" customHeight="1" spans="1:220">
      <c r="A126" s="95">
        <v>70</v>
      </c>
      <c r="B126" s="96" t="s">
        <v>106</v>
      </c>
      <c r="C126" s="97" t="s">
        <v>36</v>
      </c>
      <c r="D126" s="97" t="s">
        <v>18</v>
      </c>
      <c r="E126" s="20">
        <f t="shared" si="7"/>
        <v>15</v>
      </c>
      <c r="F126" s="20">
        <v>15</v>
      </c>
      <c r="G126" s="20"/>
      <c r="H126" s="99"/>
      <c r="I126" s="20"/>
      <c r="J126" s="97" t="s">
        <v>18</v>
      </c>
      <c r="K126" s="20">
        <f t="shared" si="8"/>
        <v>14.854493</v>
      </c>
      <c r="L126" s="20">
        <v>14.854493</v>
      </c>
      <c r="M126" s="20"/>
      <c r="N126" s="99"/>
      <c r="O126" s="20"/>
      <c r="P126" s="98"/>
    </row>
    <row r="127" s="83" customFormat="1" ht="39" customHeight="1" spans="1:220">
      <c r="A127" s="95"/>
      <c r="B127" s="96"/>
      <c r="C127" s="97"/>
      <c r="D127" s="97" t="s">
        <v>38</v>
      </c>
      <c r="E127" s="20">
        <f t="shared" si="7"/>
        <v>35</v>
      </c>
      <c r="F127" s="20"/>
      <c r="G127" s="20"/>
      <c r="H127" s="20">
        <v>35</v>
      </c>
      <c r="I127" s="20"/>
      <c r="J127" s="97" t="s">
        <v>38</v>
      </c>
      <c r="K127" s="20">
        <f t="shared" si="8"/>
        <v>32.745393</v>
      </c>
      <c r="L127" s="20"/>
      <c r="M127" s="20"/>
      <c r="N127" s="20">
        <v>32.745393</v>
      </c>
      <c r="O127" s="20"/>
      <c r="P127" s="98"/>
    </row>
    <row r="128" s="83" customFormat="1" ht="59" customHeight="1" spans="1:220">
      <c r="A128" s="95">
        <v>71</v>
      </c>
      <c r="B128" s="96" t="s">
        <v>107</v>
      </c>
      <c r="C128" s="97" t="s">
        <v>17</v>
      </c>
      <c r="D128" s="97" t="s">
        <v>18</v>
      </c>
      <c r="E128" s="20">
        <f t="shared" si="7"/>
        <v>300</v>
      </c>
      <c r="F128" s="20">
        <v>150</v>
      </c>
      <c r="G128" s="20">
        <v>150</v>
      </c>
      <c r="H128" s="20"/>
      <c r="I128" s="20"/>
      <c r="J128" s="97" t="s">
        <v>18</v>
      </c>
      <c r="K128" s="20">
        <f t="shared" si="8"/>
        <v>299.5</v>
      </c>
      <c r="L128" s="20">
        <v>150</v>
      </c>
      <c r="M128" s="20">
        <v>149.5</v>
      </c>
      <c r="N128" s="20"/>
      <c r="O128" s="20"/>
      <c r="P128" s="98" t="s">
        <v>108</v>
      </c>
    </row>
    <row r="129" s="83" customFormat="1" ht="41" customHeight="1" spans="1:16">
      <c r="A129" s="95">
        <v>72</v>
      </c>
      <c r="B129" s="96" t="s">
        <v>109</v>
      </c>
      <c r="C129" s="97" t="s">
        <v>103</v>
      </c>
      <c r="D129" s="97" t="s">
        <v>18</v>
      </c>
      <c r="E129" s="20">
        <f t="shared" si="7"/>
        <v>17.3</v>
      </c>
      <c r="F129" s="20"/>
      <c r="G129" s="20">
        <v>17.3</v>
      </c>
      <c r="H129" s="20"/>
      <c r="I129" s="20"/>
      <c r="J129" s="97" t="s">
        <v>18</v>
      </c>
      <c r="K129" s="20">
        <f t="shared" si="8"/>
        <v>16.778118</v>
      </c>
      <c r="L129" s="20"/>
      <c r="M129" s="20">
        <v>16.778118</v>
      </c>
      <c r="N129" s="20"/>
      <c r="O129" s="20"/>
      <c r="P129" s="98"/>
    </row>
    <row r="130" s="83" customFormat="1" ht="39" customHeight="1" spans="1:16">
      <c r="A130" s="95">
        <v>73</v>
      </c>
      <c r="B130" s="96" t="s">
        <v>110</v>
      </c>
      <c r="C130" s="97" t="s">
        <v>17</v>
      </c>
      <c r="D130" s="97" t="s">
        <v>18</v>
      </c>
      <c r="E130" s="20">
        <f t="shared" si="7"/>
        <v>550</v>
      </c>
      <c r="F130" s="20">
        <v>350</v>
      </c>
      <c r="G130" s="20">
        <v>200</v>
      </c>
      <c r="H130" s="20"/>
      <c r="I130" s="99"/>
      <c r="J130" s="97" t="s">
        <v>18</v>
      </c>
      <c r="K130" s="20">
        <f t="shared" si="8"/>
        <v>541.4192</v>
      </c>
      <c r="L130" s="20">
        <v>350</v>
      </c>
      <c r="M130" s="20">
        <v>191.4192</v>
      </c>
      <c r="N130" s="20"/>
      <c r="O130" s="99"/>
      <c r="P130" s="98" t="s">
        <v>111</v>
      </c>
    </row>
    <row r="131" s="83" customFormat="1" ht="39" customHeight="1" spans="1:16">
      <c r="A131" s="95"/>
      <c r="B131" s="96"/>
      <c r="C131" s="97"/>
      <c r="D131" s="97" t="s">
        <v>24</v>
      </c>
      <c r="E131" s="20">
        <f t="shared" si="7"/>
        <v>330</v>
      </c>
      <c r="F131" s="20">
        <v>330</v>
      </c>
      <c r="G131" s="20"/>
      <c r="H131" s="20"/>
      <c r="I131" s="99"/>
      <c r="J131" s="97" t="s">
        <v>24</v>
      </c>
      <c r="K131" s="20">
        <f t="shared" si="8"/>
        <v>267.667818</v>
      </c>
      <c r="L131" s="20">
        <f>215.967818+51.7</f>
        <v>267.667818</v>
      </c>
      <c r="M131" s="20"/>
      <c r="N131" s="20"/>
      <c r="O131" s="99"/>
      <c r="P131" s="98"/>
    </row>
    <row r="132" s="83" customFormat="1" ht="38" customHeight="1" spans="1:16">
      <c r="A132" s="95"/>
      <c r="B132" s="96"/>
      <c r="C132" s="97"/>
      <c r="D132" s="97" t="s">
        <v>19</v>
      </c>
      <c r="E132" s="20">
        <f t="shared" si="7"/>
        <v>50</v>
      </c>
      <c r="F132" s="20"/>
      <c r="G132" s="20"/>
      <c r="H132" s="20"/>
      <c r="I132" s="20">
        <v>50</v>
      </c>
      <c r="J132" s="97" t="s">
        <v>19</v>
      </c>
      <c r="K132" s="20">
        <f t="shared" si="8"/>
        <v>0</v>
      </c>
      <c r="L132" s="20"/>
      <c r="M132" s="20"/>
      <c r="N132" s="20"/>
      <c r="O132" s="20">
        <f>50-50</f>
        <v>0</v>
      </c>
      <c r="P132" s="98"/>
    </row>
    <row r="133" s="83" customFormat="1" ht="52" customHeight="1" spans="1:16">
      <c r="A133" s="95">
        <v>74</v>
      </c>
      <c r="B133" s="96" t="s">
        <v>112</v>
      </c>
      <c r="C133" s="97" t="s">
        <v>17</v>
      </c>
      <c r="D133" s="97" t="s">
        <v>18</v>
      </c>
      <c r="E133" s="20">
        <f t="shared" si="7"/>
        <v>420</v>
      </c>
      <c r="F133" s="20">
        <v>420</v>
      </c>
      <c r="G133" s="20"/>
      <c r="H133" s="99"/>
      <c r="I133" s="20"/>
      <c r="J133" s="97" t="s">
        <v>18</v>
      </c>
      <c r="K133" s="20">
        <f t="shared" si="8"/>
        <v>482.768224</v>
      </c>
      <c r="L133" s="20">
        <v>398.15936</v>
      </c>
      <c r="M133" s="20">
        <v>84.608864</v>
      </c>
      <c r="N133" s="99"/>
      <c r="O133" s="20"/>
      <c r="P133" s="98" t="s">
        <v>113</v>
      </c>
    </row>
    <row r="134" s="83" customFormat="1" ht="54" customHeight="1" spans="1:16">
      <c r="A134" s="95"/>
      <c r="B134" s="96"/>
      <c r="C134" s="97"/>
      <c r="D134" s="97" t="s">
        <v>38</v>
      </c>
      <c r="E134" s="20">
        <f t="shared" si="7"/>
        <v>80</v>
      </c>
      <c r="F134" s="20"/>
      <c r="G134" s="20"/>
      <c r="H134" s="20">
        <v>80</v>
      </c>
      <c r="I134" s="20"/>
      <c r="J134" s="97" t="s">
        <v>38</v>
      </c>
      <c r="K134" s="20">
        <f t="shared" si="8"/>
        <v>0</v>
      </c>
      <c r="L134" s="20"/>
      <c r="M134" s="20"/>
      <c r="N134" s="20">
        <v>0</v>
      </c>
      <c r="O134" s="20"/>
      <c r="P134" s="98"/>
    </row>
    <row r="135" s="83" customFormat="1" ht="62" customHeight="1" spans="1:16">
      <c r="A135" s="95">
        <v>75</v>
      </c>
      <c r="B135" s="96" t="s">
        <v>114</v>
      </c>
      <c r="C135" s="97" t="s">
        <v>17</v>
      </c>
      <c r="D135" s="97" t="s">
        <v>18</v>
      </c>
      <c r="E135" s="20">
        <f t="shared" si="7"/>
        <v>50</v>
      </c>
      <c r="F135" s="20"/>
      <c r="G135" s="20">
        <v>50</v>
      </c>
      <c r="H135" s="20"/>
      <c r="I135" s="20"/>
      <c r="J135" s="97" t="s">
        <v>18</v>
      </c>
      <c r="K135" s="20">
        <f t="shared" si="8"/>
        <v>70</v>
      </c>
      <c r="L135" s="20"/>
      <c r="M135" s="20">
        <f>50+20</f>
        <v>70</v>
      </c>
      <c r="N135" s="20"/>
      <c r="O135" s="20"/>
      <c r="P135" s="98" t="s">
        <v>115</v>
      </c>
    </row>
    <row r="136" s="83" customFormat="1" ht="72" customHeight="1" spans="1:16">
      <c r="A136" s="95">
        <v>76</v>
      </c>
      <c r="B136" s="96" t="s">
        <v>116</v>
      </c>
      <c r="C136" s="97" t="s">
        <v>17</v>
      </c>
      <c r="D136" s="97" t="s">
        <v>33</v>
      </c>
      <c r="E136" s="20">
        <f t="shared" si="7"/>
        <v>22</v>
      </c>
      <c r="F136" s="20"/>
      <c r="G136" s="20">
        <v>22</v>
      </c>
      <c r="H136" s="20"/>
      <c r="I136" s="20"/>
      <c r="J136" s="97" t="s">
        <v>33</v>
      </c>
      <c r="K136" s="20">
        <f t="shared" si="8"/>
        <v>22</v>
      </c>
      <c r="L136" s="20"/>
      <c r="M136" s="20">
        <v>22</v>
      </c>
      <c r="N136" s="20"/>
      <c r="O136" s="20"/>
      <c r="P136" s="98"/>
    </row>
    <row r="137" s="83" customFormat="1" ht="122" customHeight="1" spans="1:16">
      <c r="A137" s="95">
        <v>77</v>
      </c>
      <c r="B137" s="96" t="s">
        <v>117</v>
      </c>
      <c r="C137" s="97" t="s">
        <v>17</v>
      </c>
      <c r="D137" s="97" t="s">
        <v>18</v>
      </c>
      <c r="E137" s="20">
        <f t="shared" ref="E137:E168" si="9">F137+G137+H137+I137</f>
        <v>350</v>
      </c>
      <c r="F137" s="20">
        <v>340</v>
      </c>
      <c r="G137" s="20">
        <v>10</v>
      </c>
      <c r="H137" s="20"/>
      <c r="I137" s="20"/>
      <c r="J137" s="97" t="s">
        <v>18</v>
      </c>
      <c r="K137" s="20">
        <f t="shared" ref="K137:K182" si="10">L137+M137+N137+O137</f>
        <v>320</v>
      </c>
      <c r="L137" s="20">
        <f>340-20</f>
        <v>320</v>
      </c>
      <c r="M137" s="20">
        <f>10-10</f>
        <v>0</v>
      </c>
      <c r="N137" s="20"/>
      <c r="O137" s="20"/>
      <c r="P137" s="101" t="s">
        <v>118</v>
      </c>
    </row>
    <row r="138" s="83" customFormat="1" ht="62" customHeight="1" spans="1:16">
      <c r="A138" s="95">
        <v>78</v>
      </c>
      <c r="B138" s="96" t="s">
        <v>119</v>
      </c>
      <c r="C138" s="97" t="s">
        <v>36</v>
      </c>
      <c r="D138" s="97" t="s">
        <v>18</v>
      </c>
      <c r="E138" s="20">
        <f t="shared" si="9"/>
        <v>36</v>
      </c>
      <c r="F138" s="20">
        <v>36</v>
      </c>
      <c r="G138" s="20"/>
      <c r="H138" s="20"/>
      <c r="I138" s="20"/>
      <c r="J138" s="97" t="s">
        <v>18</v>
      </c>
      <c r="K138" s="20">
        <f t="shared" si="10"/>
        <v>37.6826</v>
      </c>
      <c r="L138" s="20">
        <v>37.6826</v>
      </c>
      <c r="M138" s="20"/>
      <c r="N138" s="20"/>
      <c r="O138" s="20"/>
      <c r="P138" s="98" t="s">
        <v>27</v>
      </c>
    </row>
    <row r="139" s="83" customFormat="1" ht="69" customHeight="1" spans="1:16">
      <c r="A139" s="95">
        <v>79</v>
      </c>
      <c r="B139" s="96" t="s">
        <v>120</v>
      </c>
      <c r="C139" s="97" t="s">
        <v>36</v>
      </c>
      <c r="D139" s="97" t="s">
        <v>18</v>
      </c>
      <c r="E139" s="20">
        <f t="shared" si="9"/>
        <v>41.12</v>
      </c>
      <c r="F139" s="20">
        <v>41.12</v>
      </c>
      <c r="G139" s="20"/>
      <c r="H139" s="20"/>
      <c r="I139" s="20"/>
      <c r="J139" s="97" t="s">
        <v>18</v>
      </c>
      <c r="K139" s="20">
        <f t="shared" si="10"/>
        <v>42.5929</v>
      </c>
      <c r="L139" s="20">
        <v>42.5929</v>
      </c>
      <c r="M139" s="20"/>
      <c r="N139" s="20"/>
      <c r="O139" s="20"/>
      <c r="P139" s="98"/>
    </row>
    <row r="140" s="84" customFormat="1" ht="63" customHeight="1" spans="1:16">
      <c r="A140" s="95">
        <v>80</v>
      </c>
      <c r="B140" s="96" t="s">
        <v>121</v>
      </c>
      <c r="C140" s="97" t="s">
        <v>103</v>
      </c>
      <c r="D140" s="97" t="s">
        <v>18</v>
      </c>
      <c r="E140" s="20">
        <f t="shared" si="9"/>
        <v>16.87</v>
      </c>
      <c r="F140" s="20"/>
      <c r="G140" s="20">
        <v>16.87</v>
      </c>
      <c r="H140" s="20"/>
      <c r="I140" s="20"/>
      <c r="J140" s="97" t="s">
        <v>18</v>
      </c>
      <c r="K140" s="20">
        <f t="shared" si="10"/>
        <v>16.87</v>
      </c>
      <c r="L140" s="20"/>
      <c r="M140" s="20">
        <v>16.87</v>
      </c>
      <c r="N140" s="20"/>
      <c r="O140" s="20"/>
      <c r="P140" s="98"/>
    </row>
    <row r="141" s="84" customFormat="1" ht="92" customHeight="1" spans="1:16">
      <c r="A141" s="95">
        <v>81</v>
      </c>
      <c r="B141" s="96" t="s">
        <v>122</v>
      </c>
      <c r="C141" s="97" t="s">
        <v>17</v>
      </c>
      <c r="D141" s="97" t="s">
        <v>33</v>
      </c>
      <c r="E141" s="20">
        <f t="shared" si="9"/>
        <v>30</v>
      </c>
      <c r="F141" s="20"/>
      <c r="G141" s="20">
        <v>30</v>
      </c>
      <c r="H141" s="20"/>
      <c r="I141" s="20"/>
      <c r="J141" s="97" t="s">
        <v>33</v>
      </c>
      <c r="K141" s="20">
        <f t="shared" si="10"/>
        <v>30</v>
      </c>
      <c r="L141" s="20"/>
      <c r="M141" s="20">
        <v>30</v>
      </c>
      <c r="N141" s="20"/>
      <c r="O141" s="20"/>
      <c r="P141" s="98"/>
    </row>
    <row r="142" s="83" customFormat="1" ht="62" customHeight="1" spans="1:16">
      <c r="A142" s="95">
        <v>82</v>
      </c>
      <c r="B142" s="96" t="s">
        <v>123</v>
      </c>
      <c r="C142" s="97" t="s">
        <v>103</v>
      </c>
      <c r="D142" s="97" t="s">
        <v>18</v>
      </c>
      <c r="E142" s="20">
        <f t="shared" si="9"/>
        <v>27.4</v>
      </c>
      <c r="F142" s="20"/>
      <c r="G142" s="20">
        <v>27.4</v>
      </c>
      <c r="H142" s="20"/>
      <c r="I142" s="20"/>
      <c r="J142" s="97" t="s">
        <v>18</v>
      </c>
      <c r="K142" s="20">
        <f t="shared" si="10"/>
        <v>27.852277</v>
      </c>
      <c r="L142" s="20"/>
      <c r="M142" s="20">
        <v>27.852277</v>
      </c>
      <c r="N142" s="20"/>
      <c r="O142" s="20"/>
      <c r="P142" s="98"/>
    </row>
    <row r="143" s="83" customFormat="1" ht="66" customHeight="1" spans="1:16">
      <c r="A143" s="95">
        <v>83</v>
      </c>
      <c r="B143" s="96" t="s">
        <v>124</v>
      </c>
      <c r="C143" s="97" t="s">
        <v>103</v>
      </c>
      <c r="D143" s="97" t="s">
        <v>18</v>
      </c>
      <c r="E143" s="20">
        <f t="shared" si="9"/>
        <v>28.48</v>
      </c>
      <c r="F143" s="20"/>
      <c r="G143" s="20">
        <v>28.48</v>
      </c>
      <c r="H143" s="20"/>
      <c r="I143" s="20"/>
      <c r="J143" s="97" t="s">
        <v>18</v>
      </c>
      <c r="K143" s="20">
        <f t="shared" si="10"/>
        <v>28.48</v>
      </c>
      <c r="L143" s="20"/>
      <c r="M143" s="20">
        <v>28.48</v>
      </c>
      <c r="N143" s="20"/>
      <c r="O143" s="20"/>
      <c r="P143" s="98"/>
    </row>
    <row r="144" s="83" customFormat="1" ht="82" customHeight="1" spans="1:16">
      <c r="A144" s="95">
        <v>84</v>
      </c>
      <c r="B144" s="96" t="s">
        <v>125</v>
      </c>
      <c r="C144" s="97" t="s">
        <v>17</v>
      </c>
      <c r="D144" s="97" t="s">
        <v>33</v>
      </c>
      <c r="E144" s="20">
        <f t="shared" si="9"/>
        <v>50</v>
      </c>
      <c r="F144" s="20"/>
      <c r="G144" s="20">
        <v>50</v>
      </c>
      <c r="H144" s="20"/>
      <c r="I144" s="20"/>
      <c r="J144" s="97" t="s">
        <v>33</v>
      </c>
      <c r="K144" s="20">
        <f t="shared" si="10"/>
        <v>50</v>
      </c>
      <c r="L144" s="20"/>
      <c r="M144" s="20">
        <v>50</v>
      </c>
      <c r="N144" s="20"/>
      <c r="O144" s="20"/>
      <c r="P144" s="98"/>
    </row>
    <row r="145" s="83" customFormat="1" ht="126" customHeight="1" spans="1:16">
      <c r="A145" s="95">
        <v>85</v>
      </c>
      <c r="B145" s="96" t="s">
        <v>126</v>
      </c>
      <c r="C145" s="97" t="s">
        <v>17</v>
      </c>
      <c r="D145" s="97" t="s">
        <v>18</v>
      </c>
      <c r="E145" s="20">
        <f t="shared" si="9"/>
        <v>400</v>
      </c>
      <c r="F145" s="20">
        <v>260</v>
      </c>
      <c r="G145" s="20">
        <v>140</v>
      </c>
      <c r="H145" s="20"/>
      <c r="I145" s="20"/>
      <c r="J145" s="97" t="s">
        <v>18</v>
      </c>
      <c r="K145" s="20">
        <f t="shared" si="10"/>
        <v>370</v>
      </c>
      <c r="L145" s="20">
        <f>260-30</f>
        <v>230</v>
      </c>
      <c r="M145" s="20">
        <v>140</v>
      </c>
      <c r="N145" s="20"/>
      <c r="O145" s="20"/>
      <c r="P145" s="98" t="s">
        <v>127</v>
      </c>
    </row>
    <row r="146" s="83" customFormat="1" ht="48" customHeight="1" spans="1:16">
      <c r="A146" s="95">
        <v>86</v>
      </c>
      <c r="B146" s="96" t="s">
        <v>128</v>
      </c>
      <c r="C146" s="97" t="s">
        <v>103</v>
      </c>
      <c r="D146" s="97" t="s">
        <v>18</v>
      </c>
      <c r="E146" s="20">
        <f t="shared" si="9"/>
        <v>14</v>
      </c>
      <c r="F146" s="20"/>
      <c r="G146" s="20">
        <v>14</v>
      </c>
      <c r="H146" s="20"/>
      <c r="I146" s="20"/>
      <c r="J146" s="97" t="s">
        <v>18</v>
      </c>
      <c r="K146" s="20">
        <f t="shared" si="10"/>
        <v>13.210729</v>
      </c>
      <c r="L146" s="20"/>
      <c r="M146" s="20">
        <v>13.210729</v>
      </c>
      <c r="N146" s="20"/>
      <c r="O146" s="20"/>
      <c r="P146" s="98"/>
    </row>
    <row r="147" s="83" customFormat="1" ht="47" customHeight="1" spans="1:16">
      <c r="A147" s="95">
        <v>87</v>
      </c>
      <c r="B147" s="96" t="s">
        <v>129</v>
      </c>
      <c r="C147" s="97" t="s">
        <v>103</v>
      </c>
      <c r="D147" s="97" t="s">
        <v>18</v>
      </c>
      <c r="E147" s="20">
        <f t="shared" si="9"/>
        <v>47.38</v>
      </c>
      <c r="F147" s="20"/>
      <c r="G147" s="20">
        <v>47.38</v>
      </c>
      <c r="H147" s="20"/>
      <c r="I147" s="20"/>
      <c r="J147" s="97" t="s">
        <v>18</v>
      </c>
      <c r="K147" s="20">
        <f t="shared" si="10"/>
        <v>43.708526</v>
      </c>
      <c r="L147" s="20"/>
      <c r="M147" s="20">
        <v>43.708526</v>
      </c>
      <c r="N147" s="20"/>
      <c r="O147" s="20"/>
      <c r="P147" s="98"/>
    </row>
    <row r="148" s="83" customFormat="1" ht="42" customHeight="1" spans="1:16">
      <c r="A148" s="95">
        <v>88</v>
      </c>
      <c r="B148" s="96" t="s">
        <v>130</v>
      </c>
      <c r="C148" s="97" t="s">
        <v>131</v>
      </c>
      <c r="D148" s="97" t="s">
        <v>18</v>
      </c>
      <c r="E148" s="20">
        <f t="shared" si="9"/>
        <v>9</v>
      </c>
      <c r="F148" s="20">
        <v>9</v>
      </c>
      <c r="G148" s="20"/>
      <c r="H148" s="20"/>
      <c r="I148" s="99"/>
      <c r="J148" s="97" t="s">
        <v>18</v>
      </c>
      <c r="K148" s="20">
        <f t="shared" si="10"/>
        <v>9</v>
      </c>
      <c r="L148" s="20">
        <v>9</v>
      </c>
      <c r="M148" s="20"/>
      <c r="N148" s="20"/>
      <c r="O148" s="99"/>
      <c r="P148" s="98"/>
    </row>
    <row r="149" s="83" customFormat="1" ht="45" customHeight="1" spans="1:16">
      <c r="A149" s="95"/>
      <c r="B149" s="96"/>
      <c r="C149" s="97"/>
      <c r="D149" s="97" t="s">
        <v>19</v>
      </c>
      <c r="E149" s="20">
        <f t="shared" si="9"/>
        <v>1.485152</v>
      </c>
      <c r="F149" s="20"/>
      <c r="G149" s="20"/>
      <c r="H149" s="20"/>
      <c r="I149" s="20">
        <v>1.485152</v>
      </c>
      <c r="J149" s="97" t="s">
        <v>19</v>
      </c>
      <c r="K149" s="20">
        <f t="shared" si="10"/>
        <v>0.375428</v>
      </c>
      <c r="L149" s="20"/>
      <c r="M149" s="20"/>
      <c r="N149" s="20"/>
      <c r="O149" s="20">
        <v>0.375428</v>
      </c>
      <c r="P149" s="98"/>
    </row>
    <row r="150" s="84" customFormat="1" ht="55" customHeight="1" spans="1:16">
      <c r="A150" s="95">
        <v>89</v>
      </c>
      <c r="B150" s="96" t="s">
        <v>132</v>
      </c>
      <c r="C150" s="97" t="s">
        <v>103</v>
      </c>
      <c r="D150" s="97" t="s">
        <v>18</v>
      </c>
      <c r="E150" s="20">
        <f t="shared" si="9"/>
        <v>62.32</v>
      </c>
      <c r="F150" s="20"/>
      <c r="G150" s="20">
        <v>62.32</v>
      </c>
      <c r="H150" s="20"/>
      <c r="I150" s="20"/>
      <c r="J150" s="97" t="s">
        <v>18</v>
      </c>
      <c r="K150" s="20">
        <f t="shared" si="10"/>
        <v>62.32</v>
      </c>
      <c r="L150" s="20"/>
      <c r="M150" s="20">
        <v>62.32</v>
      </c>
      <c r="N150" s="20"/>
      <c r="O150" s="20"/>
      <c r="P150" s="98"/>
    </row>
    <row r="151" s="83" customFormat="1" ht="45" customHeight="1" spans="1:16">
      <c r="A151" s="95">
        <v>90</v>
      </c>
      <c r="B151" s="96" t="s">
        <v>133</v>
      </c>
      <c r="C151" s="97" t="s">
        <v>134</v>
      </c>
      <c r="D151" s="97" t="s">
        <v>18</v>
      </c>
      <c r="E151" s="20">
        <f t="shared" si="9"/>
        <v>101</v>
      </c>
      <c r="F151" s="20">
        <v>61</v>
      </c>
      <c r="G151" s="20">
        <v>40</v>
      </c>
      <c r="H151" s="20"/>
      <c r="I151" s="99"/>
      <c r="J151" s="97" t="s">
        <v>18</v>
      </c>
      <c r="K151" s="20">
        <f t="shared" si="10"/>
        <v>101</v>
      </c>
      <c r="L151" s="20">
        <v>61</v>
      </c>
      <c r="M151" s="20">
        <v>40</v>
      </c>
      <c r="N151" s="20"/>
      <c r="O151" s="99"/>
      <c r="P151" s="98"/>
    </row>
    <row r="152" s="83" customFormat="1" ht="44" customHeight="1" spans="1:16">
      <c r="A152" s="95"/>
      <c r="B152" s="96"/>
      <c r="C152" s="97"/>
      <c r="D152" s="97" t="s">
        <v>19</v>
      </c>
      <c r="E152" s="20">
        <f t="shared" si="9"/>
        <v>307.525401</v>
      </c>
      <c r="F152" s="20"/>
      <c r="G152" s="20"/>
      <c r="H152" s="20"/>
      <c r="I152" s="20">
        <f>308.010553-0.485152</f>
        <v>307.525401</v>
      </c>
      <c r="J152" s="97" t="s">
        <v>19</v>
      </c>
      <c r="K152" s="20">
        <f t="shared" si="10"/>
        <v>240.71885</v>
      </c>
      <c r="L152" s="20"/>
      <c r="M152" s="20"/>
      <c r="N152" s="20"/>
      <c r="O152" s="20">
        <f>227.309205+1.409645+12</f>
        <v>240.71885</v>
      </c>
      <c r="P152" s="98"/>
    </row>
    <row r="153" s="84" customFormat="1" ht="48" customHeight="1" spans="1:16">
      <c r="A153" s="95">
        <v>91</v>
      </c>
      <c r="B153" s="96" t="s">
        <v>135</v>
      </c>
      <c r="C153" s="97" t="s">
        <v>17</v>
      </c>
      <c r="D153" s="97" t="s">
        <v>24</v>
      </c>
      <c r="E153" s="20">
        <f t="shared" si="9"/>
        <v>0</v>
      </c>
      <c r="F153" s="20">
        <v>0</v>
      </c>
      <c r="G153" s="99"/>
      <c r="H153" s="99"/>
      <c r="I153" s="99"/>
      <c r="J153" s="97" t="s">
        <v>24</v>
      </c>
      <c r="K153" s="20">
        <f t="shared" si="10"/>
        <v>0</v>
      </c>
      <c r="L153" s="20">
        <v>0</v>
      </c>
      <c r="M153" s="99"/>
      <c r="N153" s="99"/>
      <c r="O153" s="99"/>
      <c r="P153" s="102"/>
    </row>
    <row r="154" s="84" customFormat="1" ht="48" customHeight="1" spans="1:16">
      <c r="A154" s="95"/>
      <c r="B154" s="96"/>
      <c r="C154" s="97"/>
      <c r="D154" s="97" t="s">
        <v>19</v>
      </c>
      <c r="E154" s="20">
        <f t="shared" si="9"/>
        <v>108.561225</v>
      </c>
      <c r="F154" s="99"/>
      <c r="G154" s="99"/>
      <c r="H154" s="99"/>
      <c r="I154" s="20">
        <v>108.561225</v>
      </c>
      <c r="J154" s="97" t="s">
        <v>19</v>
      </c>
      <c r="K154" s="20">
        <f t="shared" si="10"/>
        <v>109.0425</v>
      </c>
      <c r="L154" s="99"/>
      <c r="M154" s="99"/>
      <c r="N154" s="99"/>
      <c r="O154" s="20">
        <f>108.561225+0.481275</f>
        <v>109.0425</v>
      </c>
      <c r="P154" s="102"/>
    </row>
    <row r="155" s="84" customFormat="1" ht="73" customHeight="1" spans="1:16">
      <c r="A155" s="95">
        <v>92</v>
      </c>
      <c r="B155" s="96" t="s">
        <v>136</v>
      </c>
      <c r="C155" s="97" t="s">
        <v>17</v>
      </c>
      <c r="D155" s="97" t="s">
        <v>24</v>
      </c>
      <c r="E155" s="20">
        <f t="shared" si="9"/>
        <v>12</v>
      </c>
      <c r="F155" s="20">
        <v>12</v>
      </c>
      <c r="G155" s="99"/>
      <c r="H155" s="99"/>
      <c r="I155" s="99"/>
      <c r="J155" s="97" t="s">
        <v>24</v>
      </c>
      <c r="K155" s="20">
        <f t="shared" si="10"/>
        <v>12</v>
      </c>
      <c r="L155" s="20">
        <v>12</v>
      </c>
      <c r="M155" s="99"/>
      <c r="N155" s="99"/>
      <c r="O155" s="99"/>
      <c r="P155" s="102"/>
    </row>
    <row r="156" s="85" customFormat="1" ht="42" customHeight="1" spans="1:16">
      <c r="A156" s="95">
        <v>93</v>
      </c>
      <c r="B156" s="96" t="s">
        <v>137</v>
      </c>
      <c r="C156" s="97" t="s">
        <v>17</v>
      </c>
      <c r="D156" s="97" t="s">
        <v>18</v>
      </c>
      <c r="E156" s="20"/>
      <c r="F156" s="20"/>
      <c r="G156" s="99"/>
      <c r="H156" s="99"/>
      <c r="I156" s="99"/>
      <c r="J156" s="97" t="s">
        <v>18</v>
      </c>
      <c r="K156" s="20">
        <f t="shared" si="10"/>
        <v>139.744734</v>
      </c>
      <c r="L156" s="20">
        <f>76+48.354333+13.124091</f>
        <v>137.478424</v>
      </c>
      <c r="M156" s="20">
        <f>415.5219-18-255.555+1.55-0.5169-20+6.037262-129.037262+2.26631</f>
        <v>2.26631</v>
      </c>
      <c r="N156" s="20"/>
      <c r="O156" s="20"/>
      <c r="P156" s="103" t="s">
        <v>138</v>
      </c>
    </row>
    <row r="157" s="85" customFormat="1" ht="43" customHeight="1" spans="1:16">
      <c r="A157" s="95"/>
      <c r="B157" s="96"/>
      <c r="C157" s="97"/>
      <c r="D157" s="97" t="s">
        <v>24</v>
      </c>
      <c r="E157" s="20"/>
      <c r="F157" s="20"/>
      <c r="G157" s="99"/>
      <c r="H157" s="99"/>
      <c r="I157" s="99"/>
      <c r="J157" s="97" t="s">
        <v>24</v>
      </c>
      <c r="K157" s="20">
        <f t="shared" si="10"/>
        <v>60.531993</v>
      </c>
      <c r="L157" s="20">
        <f>50+10.531993</f>
        <v>60.531993</v>
      </c>
      <c r="M157" s="20"/>
      <c r="N157" s="20"/>
      <c r="O157" s="20"/>
      <c r="P157" s="103"/>
    </row>
    <row r="158" s="85" customFormat="1" ht="43" customHeight="1" spans="1:16">
      <c r="A158" s="95"/>
      <c r="B158" s="96"/>
      <c r="C158" s="97"/>
      <c r="D158" s="97" t="s">
        <v>33</v>
      </c>
      <c r="E158" s="20"/>
      <c r="F158" s="20"/>
      <c r="G158" s="99"/>
      <c r="H158" s="99"/>
      <c r="I158" s="99"/>
      <c r="J158" s="97" t="s">
        <v>33</v>
      </c>
      <c r="K158" s="20">
        <f t="shared" si="10"/>
        <v>14.7772</v>
      </c>
      <c r="L158" s="20"/>
      <c r="M158" s="20">
        <f>30-15.2228</f>
        <v>14.7772</v>
      </c>
      <c r="N158" s="20"/>
      <c r="O158" s="20"/>
      <c r="P158" s="103"/>
    </row>
    <row r="159" s="85" customFormat="1" ht="44" customHeight="1" spans="1:16">
      <c r="A159" s="95"/>
      <c r="B159" s="96"/>
      <c r="C159" s="97"/>
      <c r="D159" s="97" t="s">
        <v>38</v>
      </c>
      <c r="E159" s="20"/>
      <c r="F159" s="20"/>
      <c r="G159" s="99"/>
      <c r="H159" s="99"/>
      <c r="I159" s="99"/>
      <c r="J159" s="97" t="s">
        <v>38</v>
      </c>
      <c r="K159" s="20">
        <f t="shared" si="10"/>
        <v>70.923982</v>
      </c>
      <c r="L159" s="20"/>
      <c r="M159" s="20"/>
      <c r="N159" s="20">
        <f>48.90465+0.035997+21.983335</f>
        <v>70.923982</v>
      </c>
      <c r="O159" s="20"/>
      <c r="P159" s="103"/>
    </row>
    <row r="160" s="85" customFormat="1" ht="45" customHeight="1" spans="1:16">
      <c r="A160" s="95"/>
      <c r="B160" s="96"/>
      <c r="C160" s="97"/>
      <c r="D160" s="97" t="s">
        <v>19</v>
      </c>
      <c r="E160" s="20"/>
      <c r="F160" s="20"/>
      <c r="G160" s="99"/>
      <c r="H160" s="99"/>
      <c r="I160" s="99"/>
      <c r="J160" s="97" t="s">
        <v>19</v>
      </c>
      <c r="K160" s="20">
        <f t="shared" si="10"/>
        <v>134.022091</v>
      </c>
      <c r="L160" s="20"/>
      <c r="M160" s="20"/>
      <c r="N160" s="20"/>
      <c r="O160" s="20">
        <f>146.0221-0.000009-12</f>
        <v>134.022091</v>
      </c>
      <c r="P160" s="103"/>
    </row>
    <row r="161" s="85" customFormat="1" ht="65" customHeight="1" spans="1:16">
      <c r="A161" s="95">
        <v>94</v>
      </c>
      <c r="B161" s="96" t="s">
        <v>139</v>
      </c>
      <c r="C161" s="97" t="s">
        <v>17</v>
      </c>
      <c r="D161" s="97" t="s">
        <v>38</v>
      </c>
      <c r="E161" s="20"/>
      <c r="F161" s="20"/>
      <c r="G161" s="99"/>
      <c r="H161" s="99"/>
      <c r="I161" s="99"/>
      <c r="J161" s="97" t="s">
        <v>38</v>
      </c>
      <c r="K161" s="20">
        <f t="shared" si="10"/>
        <v>57</v>
      </c>
      <c r="L161" s="20"/>
      <c r="M161" s="20"/>
      <c r="N161" s="20">
        <v>57</v>
      </c>
      <c r="O161" s="20"/>
      <c r="P161" s="98" t="s">
        <v>140</v>
      </c>
    </row>
    <row r="162" s="85" customFormat="1" ht="65" customHeight="1" spans="1:16">
      <c r="A162" s="95">
        <v>95</v>
      </c>
      <c r="B162" s="96" t="s">
        <v>141</v>
      </c>
      <c r="C162" s="97" t="s">
        <v>17</v>
      </c>
      <c r="D162" s="97" t="s">
        <v>19</v>
      </c>
      <c r="E162" s="20"/>
      <c r="F162" s="20"/>
      <c r="G162" s="99"/>
      <c r="H162" s="99"/>
      <c r="I162" s="99"/>
      <c r="J162" s="97" t="s">
        <v>19</v>
      </c>
      <c r="K162" s="20">
        <f t="shared" si="10"/>
        <v>25</v>
      </c>
      <c r="L162" s="20"/>
      <c r="M162" s="99"/>
      <c r="N162" s="20"/>
      <c r="O162" s="20">
        <v>25</v>
      </c>
      <c r="P162" s="98" t="s">
        <v>140</v>
      </c>
    </row>
    <row r="163" s="85" customFormat="1" ht="65" customHeight="1" spans="1:16">
      <c r="A163" s="95">
        <v>96</v>
      </c>
      <c r="B163" s="96" t="s">
        <v>142</v>
      </c>
      <c r="C163" s="97" t="s">
        <v>17</v>
      </c>
      <c r="D163" s="97" t="s">
        <v>19</v>
      </c>
      <c r="E163" s="20"/>
      <c r="F163" s="20"/>
      <c r="G163" s="99"/>
      <c r="H163" s="99"/>
      <c r="I163" s="99"/>
      <c r="J163" s="97" t="s">
        <v>19</v>
      </c>
      <c r="K163" s="20">
        <f t="shared" si="10"/>
        <v>50</v>
      </c>
      <c r="L163" s="20"/>
      <c r="M163" s="20"/>
      <c r="N163" s="20"/>
      <c r="O163" s="20">
        <v>50</v>
      </c>
      <c r="P163" s="98" t="s">
        <v>140</v>
      </c>
    </row>
    <row r="164" s="85" customFormat="1" ht="79" customHeight="1" spans="1:16">
      <c r="A164" s="95">
        <v>97</v>
      </c>
      <c r="B164" s="96" t="s">
        <v>143</v>
      </c>
      <c r="C164" s="97" t="s">
        <v>17</v>
      </c>
      <c r="D164" s="97" t="s">
        <v>38</v>
      </c>
      <c r="E164" s="20"/>
      <c r="F164" s="20"/>
      <c r="G164" s="99"/>
      <c r="H164" s="99"/>
      <c r="I164" s="99"/>
      <c r="J164" s="97" t="s">
        <v>38</v>
      </c>
      <c r="K164" s="20">
        <f t="shared" si="10"/>
        <v>20</v>
      </c>
      <c r="L164" s="20"/>
      <c r="M164" s="20"/>
      <c r="N164" s="20">
        <v>20</v>
      </c>
      <c r="O164" s="20"/>
      <c r="P164" s="98" t="s">
        <v>140</v>
      </c>
    </row>
    <row r="165" s="85" customFormat="1" ht="65" customHeight="1" spans="1:16">
      <c r="A165" s="95">
        <v>98</v>
      </c>
      <c r="B165" s="96" t="s">
        <v>144</v>
      </c>
      <c r="C165" s="97" t="s">
        <v>17</v>
      </c>
      <c r="D165" s="97" t="s">
        <v>19</v>
      </c>
      <c r="E165" s="20"/>
      <c r="F165" s="20"/>
      <c r="G165" s="99"/>
      <c r="H165" s="99"/>
      <c r="I165" s="99"/>
      <c r="J165" s="97" t="s">
        <v>18</v>
      </c>
      <c r="K165" s="20">
        <f t="shared" si="10"/>
        <v>55</v>
      </c>
      <c r="L165" s="20"/>
      <c r="M165" s="20">
        <v>55</v>
      </c>
      <c r="N165" s="20"/>
      <c r="O165" s="20"/>
      <c r="P165" s="98" t="s">
        <v>140</v>
      </c>
    </row>
    <row r="166" s="85" customFormat="1" ht="65" customHeight="1" spans="1:16">
      <c r="A166" s="95">
        <v>99</v>
      </c>
      <c r="B166" s="96" t="s">
        <v>145</v>
      </c>
      <c r="C166" s="97" t="s">
        <v>17</v>
      </c>
      <c r="D166" s="97" t="s">
        <v>19</v>
      </c>
      <c r="E166" s="20"/>
      <c r="F166" s="20"/>
      <c r="G166" s="99"/>
      <c r="H166" s="99"/>
      <c r="I166" s="99"/>
      <c r="J166" s="97" t="s">
        <v>18</v>
      </c>
      <c r="K166" s="20">
        <f t="shared" si="10"/>
        <v>27</v>
      </c>
      <c r="L166" s="20"/>
      <c r="M166" s="20">
        <v>27</v>
      </c>
      <c r="N166" s="20"/>
      <c r="O166" s="20"/>
      <c r="P166" s="98" t="s">
        <v>140</v>
      </c>
    </row>
    <row r="167" s="85" customFormat="1" ht="65" customHeight="1" spans="1:16">
      <c r="A167" s="95">
        <v>100</v>
      </c>
      <c r="B167" s="96" t="s">
        <v>146</v>
      </c>
      <c r="C167" s="97" t="s">
        <v>17</v>
      </c>
      <c r="D167" s="97" t="s">
        <v>19</v>
      </c>
      <c r="E167" s="20"/>
      <c r="F167" s="20"/>
      <c r="G167" s="99"/>
      <c r="H167" s="99"/>
      <c r="I167" s="99"/>
      <c r="J167" s="97" t="s">
        <v>18</v>
      </c>
      <c r="K167" s="20">
        <f t="shared" si="10"/>
        <v>55</v>
      </c>
      <c r="L167" s="20"/>
      <c r="M167" s="20">
        <v>55</v>
      </c>
      <c r="N167" s="20"/>
      <c r="O167" s="20"/>
      <c r="P167" s="98" t="s">
        <v>140</v>
      </c>
    </row>
    <row r="168" s="85" customFormat="1" ht="69" customHeight="1" spans="1:16">
      <c r="A168" s="95">
        <v>101</v>
      </c>
      <c r="B168" s="96" t="s">
        <v>147</v>
      </c>
      <c r="C168" s="97" t="s">
        <v>17</v>
      </c>
      <c r="D168" s="97" t="s">
        <v>19</v>
      </c>
      <c r="E168" s="20"/>
      <c r="F168" s="20"/>
      <c r="G168" s="99"/>
      <c r="H168" s="99"/>
      <c r="I168" s="99"/>
      <c r="J168" s="97" t="s">
        <v>18</v>
      </c>
      <c r="K168" s="20">
        <f t="shared" si="10"/>
        <v>10</v>
      </c>
      <c r="L168" s="20"/>
      <c r="M168" s="20">
        <v>10</v>
      </c>
      <c r="N168" s="20"/>
      <c r="O168" s="20"/>
      <c r="P168" s="98" t="s">
        <v>140</v>
      </c>
    </row>
    <row r="169" s="85" customFormat="1" ht="80" customHeight="1" spans="1:16">
      <c r="A169" s="95">
        <v>102</v>
      </c>
      <c r="B169" s="96" t="s">
        <v>148</v>
      </c>
      <c r="C169" s="97" t="s">
        <v>17</v>
      </c>
      <c r="D169" s="97" t="s">
        <v>19</v>
      </c>
      <c r="E169" s="20"/>
      <c r="F169" s="20"/>
      <c r="G169" s="99"/>
      <c r="H169" s="99"/>
      <c r="I169" s="99"/>
      <c r="J169" s="97" t="s">
        <v>18</v>
      </c>
      <c r="K169" s="20">
        <f t="shared" si="10"/>
        <v>59</v>
      </c>
      <c r="L169" s="20"/>
      <c r="M169" s="20">
        <v>59</v>
      </c>
      <c r="N169" s="20"/>
      <c r="O169" s="20"/>
      <c r="P169" s="98" t="s">
        <v>140</v>
      </c>
    </row>
    <row r="170" s="85" customFormat="1" ht="69" customHeight="1" spans="1:16">
      <c r="A170" s="95">
        <v>103</v>
      </c>
      <c r="B170" s="96" t="s">
        <v>149</v>
      </c>
      <c r="C170" s="97" t="s">
        <v>17</v>
      </c>
      <c r="D170" s="97" t="s">
        <v>19</v>
      </c>
      <c r="E170" s="20"/>
      <c r="F170" s="20"/>
      <c r="G170" s="99"/>
      <c r="H170" s="99"/>
      <c r="I170" s="99"/>
      <c r="J170" s="97" t="s">
        <v>18</v>
      </c>
      <c r="K170" s="20">
        <f t="shared" si="10"/>
        <v>45</v>
      </c>
      <c r="L170" s="20"/>
      <c r="M170" s="20">
        <v>45</v>
      </c>
      <c r="N170" s="20"/>
      <c r="O170" s="20"/>
      <c r="P170" s="98" t="s">
        <v>140</v>
      </c>
    </row>
    <row r="171" s="85" customFormat="1" ht="65" customHeight="1" spans="1:16">
      <c r="A171" s="95">
        <v>104</v>
      </c>
      <c r="B171" s="96" t="s">
        <v>150</v>
      </c>
      <c r="C171" s="97" t="s">
        <v>17</v>
      </c>
      <c r="D171" s="97" t="s">
        <v>19</v>
      </c>
      <c r="E171" s="20"/>
      <c r="F171" s="20"/>
      <c r="G171" s="99"/>
      <c r="H171" s="99"/>
      <c r="I171" s="99"/>
      <c r="J171" s="97" t="s">
        <v>19</v>
      </c>
      <c r="K171" s="20">
        <f t="shared" si="10"/>
        <v>19</v>
      </c>
      <c r="L171" s="20"/>
      <c r="M171" s="20"/>
      <c r="N171" s="20"/>
      <c r="O171" s="20">
        <v>19</v>
      </c>
      <c r="P171" s="98" t="s">
        <v>140</v>
      </c>
    </row>
    <row r="172" s="85" customFormat="1" ht="69" customHeight="1" spans="1:16">
      <c r="A172" s="95">
        <v>105</v>
      </c>
      <c r="B172" s="96" t="s">
        <v>151</v>
      </c>
      <c r="C172" s="97" t="s">
        <v>17</v>
      </c>
      <c r="D172" s="97" t="s">
        <v>24</v>
      </c>
      <c r="E172" s="20"/>
      <c r="F172" s="20"/>
      <c r="G172" s="99"/>
      <c r="H172" s="99"/>
      <c r="I172" s="99"/>
      <c r="J172" s="97" t="s">
        <v>24</v>
      </c>
      <c r="K172" s="20">
        <f t="shared" si="10"/>
        <v>55</v>
      </c>
      <c r="L172" s="20">
        <v>55</v>
      </c>
      <c r="M172" s="20"/>
      <c r="N172" s="20"/>
      <c r="O172" s="20"/>
      <c r="P172" s="98" t="s">
        <v>140</v>
      </c>
    </row>
    <row r="173" s="85" customFormat="1" ht="65" customHeight="1" spans="1:16">
      <c r="A173" s="95">
        <v>106</v>
      </c>
      <c r="B173" s="96" t="s">
        <v>152</v>
      </c>
      <c r="C173" s="97" t="s">
        <v>17</v>
      </c>
      <c r="D173" s="97" t="s">
        <v>19</v>
      </c>
      <c r="E173" s="20"/>
      <c r="F173" s="20"/>
      <c r="G173" s="99"/>
      <c r="H173" s="99"/>
      <c r="I173" s="99"/>
      <c r="J173" s="97" t="s">
        <v>19</v>
      </c>
      <c r="K173" s="20">
        <f t="shared" si="10"/>
        <v>50</v>
      </c>
      <c r="L173" s="20"/>
      <c r="M173" s="20"/>
      <c r="N173" s="20"/>
      <c r="O173" s="20">
        <v>50</v>
      </c>
      <c r="P173" s="98" t="s">
        <v>140</v>
      </c>
    </row>
    <row r="174" s="85" customFormat="1" ht="65" customHeight="1" spans="1:16">
      <c r="A174" s="95">
        <v>107</v>
      </c>
      <c r="B174" s="96" t="s">
        <v>153</v>
      </c>
      <c r="C174" s="97" t="s">
        <v>17</v>
      </c>
      <c r="D174" s="97" t="s">
        <v>19</v>
      </c>
      <c r="E174" s="20"/>
      <c r="F174" s="20"/>
      <c r="G174" s="99"/>
      <c r="H174" s="99"/>
      <c r="I174" s="99"/>
      <c r="J174" s="97" t="s">
        <v>19</v>
      </c>
      <c r="K174" s="20">
        <f t="shared" si="10"/>
        <v>20</v>
      </c>
      <c r="L174" s="20"/>
      <c r="M174" s="20"/>
      <c r="N174" s="20"/>
      <c r="O174" s="20">
        <v>20</v>
      </c>
      <c r="P174" s="98" t="s">
        <v>140</v>
      </c>
    </row>
    <row r="175" s="85" customFormat="1" ht="68" customHeight="1" spans="1:16">
      <c r="A175" s="95">
        <v>108</v>
      </c>
      <c r="B175" s="96" t="s">
        <v>154</v>
      </c>
      <c r="C175" s="97" t="s">
        <v>17</v>
      </c>
      <c r="D175" s="97" t="s">
        <v>19</v>
      </c>
      <c r="E175" s="20"/>
      <c r="F175" s="20"/>
      <c r="G175" s="99"/>
      <c r="H175" s="99"/>
      <c r="I175" s="99"/>
      <c r="J175" s="97" t="s">
        <v>19</v>
      </c>
      <c r="K175" s="20">
        <f t="shared" si="10"/>
        <v>56</v>
      </c>
      <c r="L175" s="20"/>
      <c r="M175" s="20"/>
      <c r="N175" s="20"/>
      <c r="O175" s="20">
        <v>56</v>
      </c>
      <c r="P175" s="98" t="s">
        <v>140</v>
      </c>
    </row>
    <row r="176" s="85" customFormat="1" ht="78" customHeight="1" spans="1:16">
      <c r="A176" s="95">
        <v>109</v>
      </c>
      <c r="B176" s="96" t="s">
        <v>155</v>
      </c>
      <c r="C176" s="97" t="s">
        <v>17</v>
      </c>
      <c r="D176" s="97" t="s">
        <v>19</v>
      </c>
      <c r="E176" s="20"/>
      <c r="F176" s="20"/>
      <c r="G176" s="99"/>
      <c r="H176" s="99"/>
      <c r="I176" s="99"/>
      <c r="J176" s="97" t="s">
        <v>19</v>
      </c>
      <c r="K176" s="20">
        <f t="shared" si="10"/>
        <v>30</v>
      </c>
      <c r="L176" s="20"/>
      <c r="M176" s="20"/>
      <c r="N176" s="20"/>
      <c r="O176" s="20">
        <v>30</v>
      </c>
      <c r="P176" s="98" t="s">
        <v>140</v>
      </c>
    </row>
    <row r="177" s="85" customFormat="1" ht="65" customHeight="1" spans="1:16">
      <c r="A177" s="95">
        <v>110</v>
      </c>
      <c r="B177" s="96" t="s">
        <v>156</v>
      </c>
      <c r="C177" s="97" t="s">
        <v>36</v>
      </c>
      <c r="D177" s="97" t="s">
        <v>19</v>
      </c>
      <c r="E177" s="20"/>
      <c r="F177" s="20"/>
      <c r="G177" s="99"/>
      <c r="H177" s="99"/>
      <c r="I177" s="99"/>
      <c r="J177" s="97" t="s">
        <v>19</v>
      </c>
      <c r="K177" s="20">
        <f t="shared" si="10"/>
        <v>50</v>
      </c>
      <c r="L177" s="20"/>
      <c r="M177" s="20"/>
      <c r="N177" s="20"/>
      <c r="O177" s="20">
        <v>50</v>
      </c>
      <c r="P177" s="98" t="s">
        <v>140</v>
      </c>
    </row>
    <row r="178" s="85" customFormat="1" ht="65" customHeight="1" spans="1:16">
      <c r="A178" s="95">
        <v>111</v>
      </c>
      <c r="B178" s="96" t="s">
        <v>157</v>
      </c>
      <c r="C178" s="97" t="s">
        <v>36</v>
      </c>
      <c r="D178" s="97" t="s">
        <v>19</v>
      </c>
      <c r="E178" s="20"/>
      <c r="F178" s="20"/>
      <c r="G178" s="99"/>
      <c r="H178" s="99"/>
      <c r="I178" s="99"/>
      <c r="J178" s="97" t="s">
        <v>19</v>
      </c>
      <c r="K178" s="20">
        <f t="shared" si="10"/>
        <v>40</v>
      </c>
      <c r="L178" s="20"/>
      <c r="M178" s="20"/>
      <c r="N178" s="20"/>
      <c r="O178" s="20">
        <v>40</v>
      </c>
      <c r="P178" s="98" t="s">
        <v>140</v>
      </c>
    </row>
    <row r="179" s="85" customFormat="1" ht="65" customHeight="1" spans="1:16">
      <c r="A179" s="95">
        <v>112</v>
      </c>
      <c r="B179" s="96" t="s">
        <v>158</v>
      </c>
      <c r="C179" s="97" t="s">
        <v>36</v>
      </c>
      <c r="D179" s="97" t="s">
        <v>19</v>
      </c>
      <c r="E179" s="20"/>
      <c r="F179" s="20"/>
      <c r="G179" s="99"/>
      <c r="H179" s="99"/>
      <c r="I179" s="99"/>
      <c r="J179" s="97" t="s">
        <v>19</v>
      </c>
      <c r="K179" s="20">
        <f t="shared" si="10"/>
        <v>31.98</v>
      </c>
      <c r="L179" s="20"/>
      <c r="M179" s="20"/>
      <c r="N179" s="20"/>
      <c r="O179" s="20">
        <v>31.98</v>
      </c>
      <c r="P179" s="98" t="s">
        <v>140</v>
      </c>
    </row>
    <row r="180" s="85" customFormat="1" ht="65" customHeight="1" spans="1:16">
      <c r="A180" s="95">
        <v>113</v>
      </c>
      <c r="B180" s="96" t="s">
        <v>159</v>
      </c>
      <c r="C180" s="97" t="s">
        <v>36</v>
      </c>
      <c r="D180" s="97" t="s">
        <v>19</v>
      </c>
      <c r="E180" s="20"/>
      <c r="F180" s="20"/>
      <c r="G180" s="99"/>
      <c r="H180" s="99"/>
      <c r="I180" s="99"/>
      <c r="J180" s="97" t="s">
        <v>19</v>
      </c>
      <c r="K180" s="20">
        <f t="shared" si="10"/>
        <v>24.645</v>
      </c>
      <c r="L180" s="20"/>
      <c r="M180" s="20"/>
      <c r="N180" s="20"/>
      <c r="O180" s="20">
        <v>24.645</v>
      </c>
      <c r="P180" s="98" t="s">
        <v>140</v>
      </c>
    </row>
    <row r="181" s="85" customFormat="1" ht="65" customHeight="1" spans="1:16">
      <c r="A181" s="95">
        <v>114</v>
      </c>
      <c r="B181" s="96" t="s">
        <v>160</v>
      </c>
      <c r="C181" s="97" t="s">
        <v>36</v>
      </c>
      <c r="D181" s="97" t="s">
        <v>19</v>
      </c>
      <c r="E181" s="20"/>
      <c r="F181" s="20"/>
      <c r="G181" s="99"/>
      <c r="H181" s="99"/>
      <c r="I181" s="99"/>
      <c r="J181" s="97" t="s">
        <v>19</v>
      </c>
      <c r="K181" s="20">
        <f t="shared" si="10"/>
        <v>58</v>
      </c>
      <c r="L181" s="20"/>
      <c r="M181" s="20"/>
      <c r="N181" s="20"/>
      <c r="O181" s="20">
        <v>58</v>
      </c>
      <c r="P181" s="98" t="s">
        <v>140</v>
      </c>
    </row>
    <row r="182" s="85" customFormat="1" ht="65" customHeight="1" spans="1:16">
      <c r="A182" s="95">
        <v>115</v>
      </c>
      <c r="B182" s="96" t="s">
        <v>161</v>
      </c>
      <c r="C182" s="97" t="s">
        <v>36</v>
      </c>
      <c r="D182" s="97" t="s">
        <v>19</v>
      </c>
      <c r="E182" s="20"/>
      <c r="F182" s="20"/>
      <c r="G182" s="99"/>
      <c r="H182" s="99"/>
      <c r="I182" s="99"/>
      <c r="J182" s="97" t="s">
        <v>19</v>
      </c>
      <c r="K182" s="20">
        <f t="shared" si="10"/>
        <v>52</v>
      </c>
      <c r="L182" s="20"/>
      <c r="M182" s="20"/>
      <c r="N182" s="20"/>
      <c r="O182" s="20">
        <v>52</v>
      </c>
      <c r="P182" s="98" t="s">
        <v>140</v>
      </c>
    </row>
    <row r="183" s="84" customFormat="1" ht="24" customHeight="1" spans="1:16">
      <c r="A183" s="95" t="s">
        <v>162</v>
      </c>
      <c r="B183" s="96"/>
      <c r="C183" s="95"/>
      <c r="D183" s="95"/>
      <c r="E183" s="104">
        <f>F183+G183+H183+I183</f>
        <v>15389</v>
      </c>
      <c r="F183" s="105">
        <f>SUM(F7:F182)</f>
        <v>7589</v>
      </c>
      <c r="G183" s="105">
        <f>SUM(G7:G182)</f>
        <v>4944</v>
      </c>
      <c r="H183" s="105">
        <f>SUM(H7:H182)</f>
        <v>673</v>
      </c>
      <c r="I183" s="105">
        <f>SUM(I7:I182)</f>
        <v>2183</v>
      </c>
      <c r="J183" s="106"/>
      <c r="K183" s="104">
        <v>15389</v>
      </c>
      <c r="L183" s="105">
        <v>7589</v>
      </c>
      <c r="M183" s="105">
        <v>4944</v>
      </c>
      <c r="N183" s="105">
        <v>673</v>
      </c>
      <c r="O183" s="105">
        <v>2183</v>
      </c>
      <c r="P183" s="107"/>
    </row>
  </sheetData>
  <mergeCells count="190">
    <mergeCell ref="A1:B1"/>
    <mergeCell ref="A2:P2"/>
    <mergeCell ref="N3:O3"/>
    <mergeCell ref="D4:I4"/>
    <mergeCell ref="J4:O4"/>
    <mergeCell ref="E5:I5"/>
    <mergeCell ref="K5:O5"/>
    <mergeCell ref="A183:D183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4:A36"/>
    <mergeCell ref="A37:A39"/>
    <mergeCell ref="A40:A41"/>
    <mergeCell ref="A42:A43"/>
    <mergeCell ref="A44:A45"/>
    <mergeCell ref="A46:A47"/>
    <mergeCell ref="A48:A49"/>
    <mergeCell ref="A50:A51"/>
    <mergeCell ref="A53:A54"/>
    <mergeCell ref="A58:A59"/>
    <mergeCell ref="A64:A65"/>
    <mergeCell ref="A66:A67"/>
    <mergeCell ref="A68:A69"/>
    <mergeCell ref="A70:A71"/>
    <mergeCell ref="A73:A74"/>
    <mergeCell ref="A75:A76"/>
    <mergeCell ref="A77:A78"/>
    <mergeCell ref="A79:A80"/>
    <mergeCell ref="A81:A82"/>
    <mergeCell ref="A83:A85"/>
    <mergeCell ref="A86:A88"/>
    <mergeCell ref="A89:A90"/>
    <mergeCell ref="A91:A93"/>
    <mergeCell ref="A108:A110"/>
    <mergeCell ref="A112:A114"/>
    <mergeCell ref="A121:A125"/>
    <mergeCell ref="A126:A127"/>
    <mergeCell ref="A130:A132"/>
    <mergeCell ref="A133:A134"/>
    <mergeCell ref="A148:A149"/>
    <mergeCell ref="A151:A152"/>
    <mergeCell ref="A153:A154"/>
    <mergeCell ref="A156:A160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4:B36"/>
    <mergeCell ref="B37:B39"/>
    <mergeCell ref="B40:B41"/>
    <mergeCell ref="B42:B43"/>
    <mergeCell ref="B44:B45"/>
    <mergeCell ref="B46:B47"/>
    <mergeCell ref="B48:B49"/>
    <mergeCell ref="B50:B51"/>
    <mergeCell ref="B53:B54"/>
    <mergeCell ref="B58:B59"/>
    <mergeCell ref="B64:B65"/>
    <mergeCell ref="B66:B67"/>
    <mergeCell ref="B68:B69"/>
    <mergeCell ref="B70:B71"/>
    <mergeCell ref="B73:B74"/>
    <mergeCell ref="B75:B76"/>
    <mergeCell ref="B77:B78"/>
    <mergeCell ref="B79:B80"/>
    <mergeCell ref="B81:B82"/>
    <mergeCell ref="B83:B85"/>
    <mergeCell ref="B86:B88"/>
    <mergeCell ref="B89:B90"/>
    <mergeCell ref="B91:B93"/>
    <mergeCell ref="B108:B110"/>
    <mergeCell ref="B112:B114"/>
    <mergeCell ref="B121:B125"/>
    <mergeCell ref="B126:B127"/>
    <mergeCell ref="B130:B132"/>
    <mergeCell ref="B133:B134"/>
    <mergeCell ref="B148:B149"/>
    <mergeCell ref="B151:B152"/>
    <mergeCell ref="B153:B154"/>
    <mergeCell ref="B156:B160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4:C36"/>
    <mergeCell ref="C37:C39"/>
    <mergeCell ref="C40:C41"/>
    <mergeCell ref="C42:C43"/>
    <mergeCell ref="C44:C45"/>
    <mergeCell ref="C46:C47"/>
    <mergeCell ref="C48:C49"/>
    <mergeCell ref="C50:C51"/>
    <mergeCell ref="C53:C54"/>
    <mergeCell ref="C58:C59"/>
    <mergeCell ref="C64:C65"/>
    <mergeCell ref="C66:C67"/>
    <mergeCell ref="C68:C69"/>
    <mergeCell ref="C70:C71"/>
    <mergeCell ref="C73:C74"/>
    <mergeCell ref="C75:C76"/>
    <mergeCell ref="C77:C78"/>
    <mergeCell ref="C79:C80"/>
    <mergeCell ref="C81:C82"/>
    <mergeCell ref="C83:C85"/>
    <mergeCell ref="C86:C88"/>
    <mergeCell ref="C89:C90"/>
    <mergeCell ref="C91:C93"/>
    <mergeCell ref="C108:C110"/>
    <mergeCell ref="C112:C114"/>
    <mergeCell ref="C121:C125"/>
    <mergeCell ref="C126:C127"/>
    <mergeCell ref="C130:C132"/>
    <mergeCell ref="C133:C134"/>
    <mergeCell ref="C148:C149"/>
    <mergeCell ref="C151:C152"/>
    <mergeCell ref="C153:C154"/>
    <mergeCell ref="C156:C160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4:P36"/>
    <mergeCell ref="P37:P39"/>
    <mergeCell ref="P40:P41"/>
    <mergeCell ref="P42:P43"/>
    <mergeCell ref="P44:P45"/>
    <mergeCell ref="P46:P47"/>
    <mergeCell ref="P48:P49"/>
    <mergeCell ref="P50:P51"/>
    <mergeCell ref="P53:P54"/>
    <mergeCell ref="P58:P59"/>
    <mergeCell ref="P64:P65"/>
    <mergeCell ref="P66:P67"/>
    <mergeCell ref="P68:P69"/>
    <mergeCell ref="P70:P71"/>
    <mergeCell ref="P73:P74"/>
    <mergeCell ref="P75:P76"/>
    <mergeCell ref="P77:P78"/>
    <mergeCell ref="P79:P80"/>
    <mergeCell ref="P81:P82"/>
    <mergeCell ref="P83:P85"/>
    <mergeCell ref="P86:P88"/>
    <mergeCell ref="P89:P90"/>
    <mergeCell ref="P91:P93"/>
    <mergeCell ref="P108:P110"/>
    <mergeCell ref="P112:P114"/>
    <mergeCell ref="P121:P125"/>
    <mergeCell ref="P126:P127"/>
    <mergeCell ref="P130:P132"/>
    <mergeCell ref="P133:P134"/>
    <mergeCell ref="P148:P149"/>
    <mergeCell ref="P151:P152"/>
    <mergeCell ref="P153:P154"/>
    <mergeCell ref="P156:P160"/>
  </mergeCells>
  <conditionalFormatting sqref="D3">
    <cfRule type="duplicateValues" dxfId="0" priority="38"/>
    <cfRule type="duplicateValues" dxfId="1" priority="36"/>
  </conditionalFormatting>
  <conditionalFormatting sqref="G3">
    <cfRule type="duplicateValues" dxfId="0" priority="35"/>
    <cfRule type="duplicateValues" dxfId="1" priority="33"/>
  </conditionalFormatting>
  <conditionalFormatting sqref="J4">
    <cfRule type="duplicateValues" dxfId="0" priority="29"/>
    <cfRule type="duplicateValues" dxfId="1" priority="27"/>
  </conditionalFormatting>
  <conditionalFormatting sqref="B165">
    <cfRule type="duplicateValues" dxfId="0" priority="12"/>
    <cfRule type="duplicateValues" dxfId="1" priority="14"/>
  </conditionalFormatting>
  <conditionalFormatting sqref="B172">
    <cfRule type="duplicateValues" dxfId="0" priority="2"/>
  </conditionalFormatting>
  <conditionalFormatting sqref="B174">
    <cfRule type="duplicateValues" dxfId="0" priority="10"/>
  </conditionalFormatting>
  <conditionalFormatting sqref="B176">
    <cfRule type="duplicateValues" dxfId="0" priority="17"/>
    <cfRule type="duplicateValues" dxfId="1" priority="19"/>
  </conditionalFormatting>
  <conditionalFormatting sqref="D4 B4">
    <cfRule type="duplicateValues" dxfId="0" priority="32"/>
    <cfRule type="duplicateValues" dxfId="1" priority="30"/>
  </conditionalFormatting>
  <conditionalFormatting sqref="B161:B164 B166:B171">
    <cfRule type="duplicateValues" dxfId="1" priority="24"/>
    <cfRule type="duplicateValues" dxfId="0" priority="25"/>
  </conditionalFormatting>
  <conditionalFormatting sqref="B161:B164 B166:B171 B173 B179:B181 B177 B175">
    <cfRule type="duplicateValues" dxfId="0" priority="22"/>
  </conditionalFormatting>
  <printOptions horizontalCentered="1"/>
  <pageMargins left="0.156944444444444" right="0.156944444444444" top="0.984027777777778" bottom="0.984027777777778" header="0.275" footer="0.590277777777778"/>
  <pageSetup paperSize="9" scale="78" firstPageNumber="3" fitToHeight="0" orientation="landscape" useFirstPageNumber="1" horizontalDpi="600"/>
  <headerFooter differentOddEven="1">
    <oddFooter>&amp;R&amp;18- &amp;P -</oddFooter>
    <evenFooter>&amp;L&amp;18- &amp;P -</evenFooter>
  </headerFooter>
  <rowBreaks count="7" manualBreakCount="7">
    <brk id="17" max="15" man="1"/>
    <brk id="29" max="15" man="1"/>
    <brk id="39" max="15" man="1"/>
    <brk id="52" max="15" man="1"/>
    <brk id="61" max="15" man="1"/>
    <brk id="71" max="15" man="1"/>
    <brk id="183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20" sqref="O120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182"/>
  <sheetViews>
    <sheetView topLeftCell="A143" workbookViewId="0">
      <selection activeCell="K182" sqref="K182"/>
    </sheetView>
  </sheetViews>
  <sheetFormatPr defaultColWidth="9.81666666666667" defaultRowHeight="13.5"/>
  <cols>
    <col min="1" max="1" width="6" style="6" customWidth="1"/>
    <col min="2" max="2" width="22.2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1" width="10.125" style="6" customWidth="1"/>
    <col min="12" max="12" width="13.25" style="6" customWidth="1"/>
    <col min="13" max="13" width="9.625" style="6" customWidth="1"/>
    <col min="14" max="14" width="11.75" style="6" customWidth="1"/>
    <col min="15" max="15" width="9.625" style="6" customWidth="1"/>
    <col min="16" max="16" width="9.5" style="6" customWidth="1"/>
    <col min="17" max="185" width="9.81666666666667" style="1" customWidth="1"/>
    <col min="186" max="192" width="9" style="1" customWidth="1"/>
    <col min="193" max="194" width="14.125" style="1" customWidth="1"/>
    <col min="195" max="204" width="9" style="1" customWidth="1"/>
    <col min="205" max="16384" width="9.81666666666667" style="1"/>
  </cols>
  <sheetData>
    <row r="1" s="1" customFormat="1" ht="25" customHeight="1" spans="1:16">
      <c r="A1" s="9" t="s">
        <v>163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6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6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6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165</v>
      </c>
    </row>
    <row r="5" s="4" customFormat="1" ht="21.95" customHeight="1" spans="1:16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6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6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>
        <f>E7+E8-K7-K8</f>
        <v>16.5</v>
      </c>
    </row>
    <row r="8" s="6" customFormat="1" ht="37.5" spans="1:16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1">
        <f>54.266157-16.5</f>
        <v>37.766157</v>
      </c>
      <c r="P8" s="27"/>
    </row>
    <row r="9" s="6" customFormat="1" ht="37.5" spans="1:16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>
        <f>E9+E10-K9-K10</f>
        <v>3.4</v>
      </c>
    </row>
    <row r="10" s="6" customFormat="1" ht="37.5" spans="1:16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1">
        <f>17.22-3.4</f>
        <v>13.82</v>
      </c>
      <c r="P10" s="27"/>
    </row>
    <row r="11" s="6" customFormat="1" ht="37.5" spans="1:16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>
        <f>E11+E12-K11-K12</f>
        <v>16</v>
      </c>
    </row>
    <row r="12" s="6" customFormat="1" ht="37.5" spans="1:16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1">
        <f>94.035-16</f>
        <v>78.035</v>
      </c>
      <c r="P12" s="27"/>
    </row>
    <row r="13" s="6" customFormat="1" ht="37.5" spans="1:16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41">
        <v>13</v>
      </c>
      <c r="M13" s="41">
        <v>19.44</v>
      </c>
      <c r="N13" s="41"/>
      <c r="O13" s="42"/>
      <c r="P13" s="27">
        <f>E13+E14-K13-K14</f>
        <v>4</v>
      </c>
    </row>
    <row r="14" s="6" customFormat="1" ht="37.5" spans="1:16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6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>
        <f>E15+E16+E17-K15-K16-K17</f>
        <v>18</v>
      </c>
    </row>
    <row r="16" s="6" customFormat="1" ht="37.5" spans="1:16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6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1">
        <f>68.64-18</f>
        <v>50.64</v>
      </c>
      <c r="P17" s="27"/>
    </row>
    <row r="18" s="6" customFormat="1" ht="37.5" spans="1:16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41">
        <v>25.709114</v>
      </c>
      <c r="M18" s="41">
        <v>5.430886</v>
      </c>
      <c r="N18" s="41"/>
      <c r="O18" s="42"/>
      <c r="P18" s="27">
        <f t="shared" ref="P18:P22" si="2">E18+E19-K18-K19</f>
        <v>7</v>
      </c>
    </row>
    <row r="19" s="6" customFormat="1" ht="37.5" spans="1:16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41">
        <v>31.86</v>
      </c>
      <c r="P19" s="27"/>
    </row>
    <row r="20" s="6" customFormat="1" ht="37.5" spans="1:16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7">
        <f t="shared" si="2"/>
        <v>5</v>
      </c>
    </row>
    <row r="21" s="6" customFormat="1" ht="37.5" spans="1:16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1">
        <f>15.39-5</f>
        <v>10.39</v>
      </c>
      <c r="P21" s="27"/>
    </row>
    <row r="22" s="6" customFormat="1" ht="37.5" spans="1:16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7">
        <f t="shared" si="2"/>
        <v>11</v>
      </c>
    </row>
    <row r="23" s="6" customFormat="1" ht="37.5" spans="1:16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1">
        <f>58.573843-11</f>
        <v>47.573843</v>
      </c>
      <c r="P23" s="27"/>
    </row>
    <row r="24" s="6" customFormat="1" ht="37.5" spans="1:16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>
        <f>E24+E25-K24-K25</f>
        <v>11</v>
      </c>
    </row>
    <row r="25" s="6" customFormat="1" ht="37.5" spans="1:16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1">
        <f>75.36-11</f>
        <v>64.36</v>
      </c>
      <c r="P25" s="27"/>
    </row>
    <row r="26" s="6" customFormat="1" ht="37.5" spans="1:16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>
        <f>E26+E27+E28+E29-K26-K27-K28-K29</f>
        <v>12</v>
      </c>
    </row>
    <row r="27" s="6" customFormat="1" ht="37.5" spans="1:16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6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6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1">
        <f>21.55-12</f>
        <v>9.55</v>
      </c>
      <c r="P29" s="27"/>
    </row>
    <row r="30" s="6" customFormat="1" ht="37.5" spans="1:16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>
        <f>E30+E31-K30-K31</f>
        <v>13</v>
      </c>
    </row>
    <row r="31" s="6" customFormat="1" ht="37.5" spans="1:16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1">
        <f>48.08-13</f>
        <v>35.08</v>
      </c>
      <c r="P31" s="27"/>
    </row>
    <row r="32" s="6" customFormat="1" ht="60" customHeight="1" spans="1:16">
      <c r="A32" s="18">
        <v>12</v>
      </c>
      <c r="B32" s="40" t="s">
        <v>181</v>
      </c>
      <c r="C32" s="40" t="s">
        <v>167</v>
      </c>
      <c r="D32" s="40" t="s">
        <v>182</v>
      </c>
      <c r="E32" s="41">
        <f t="shared" si="0"/>
        <v>50</v>
      </c>
      <c r="F32" s="41"/>
      <c r="G32" s="41">
        <v>50</v>
      </c>
      <c r="H32" s="41"/>
      <c r="I32" s="41"/>
      <c r="J32" s="40" t="s">
        <v>182</v>
      </c>
      <c r="K32" s="41">
        <f t="shared" si="1"/>
        <v>50</v>
      </c>
      <c r="L32" s="41">
        <v>14.7772</v>
      </c>
      <c r="M32" s="41">
        <v>35.2228</v>
      </c>
      <c r="N32" s="41"/>
      <c r="O32" s="41"/>
      <c r="P32" s="27"/>
    </row>
    <row r="33" s="6" customFormat="1" ht="56.25" spans="1:16">
      <c r="A33" s="18">
        <v>13</v>
      </c>
      <c r="B33" s="40" t="s">
        <v>183</v>
      </c>
      <c r="C33" s="40" t="s">
        <v>167</v>
      </c>
      <c r="D33" s="40" t="s">
        <v>169</v>
      </c>
      <c r="E33" s="41">
        <f t="shared" si="0"/>
        <v>70</v>
      </c>
      <c r="F33" s="41"/>
      <c r="G33" s="41"/>
      <c r="H33" s="41"/>
      <c r="I33" s="41">
        <v>70</v>
      </c>
      <c r="J33" s="40" t="s">
        <v>169</v>
      </c>
      <c r="K33" s="41">
        <f t="shared" si="1"/>
        <v>15</v>
      </c>
      <c r="L33" s="41"/>
      <c r="M33" s="41"/>
      <c r="N33" s="41"/>
      <c r="O33" s="41">
        <v>15</v>
      </c>
      <c r="P33" s="27">
        <f>E33-K33</f>
        <v>55</v>
      </c>
    </row>
    <row r="34" s="6" customFormat="1" ht="37.5" spans="1:16">
      <c r="A34" s="18">
        <v>14</v>
      </c>
      <c r="B34" s="40" t="s">
        <v>184</v>
      </c>
      <c r="C34" s="40" t="s">
        <v>185</v>
      </c>
      <c r="D34" s="40" t="s">
        <v>168</v>
      </c>
      <c r="E34" s="41">
        <f t="shared" si="0"/>
        <v>94.815</v>
      </c>
      <c r="F34" s="41">
        <v>94.815</v>
      </c>
      <c r="G34" s="41"/>
      <c r="H34" s="41"/>
      <c r="I34" s="42"/>
      <c r="J34" s="40" t="s">
        <v>168</v>
      </c>
      <c r="K34" s="41">
        <f t="shared" si="1"/>
        <v>94.815</v>
      </c>
      <c r="L34" s="41">
        <v>94.815</v>
      </c>
      <c r="M34" s="41"/>
      <c r="N34" s="41"/>
      <c r="O34" s="42"/>
      <c r="P34" s="26">
        <f>E34+E35+E36-K34-K35-K36</f>
        <v>32</v>
      </c>
    </row>
    <row r="35" s="6" customFormat="1" ht="37.5" spans="1:16">
      <c r="A35" s="18"/>
      <c r="B35" s="40"/>
      <c r="C35" s="40"/>
      <c r="D35" s="40" t="s">
        <v>186</v>
      </c>
      <c r="E35" s="41">
        <f t="shared" si="0"/>
        <v>67.852911</v>
      </c>
      <c r="F35" s="41"/>
      <c r="G35" s="41"/>
      <c r="H35" s="41">
        <v>67.852911</v>
      </c>
      <c r="I35" s="41"/>
      <c r="J35" s="40" t="s">
        <v>186</v>
      </c>
      <c r="K35" s="41">
        <f t="shared" si="1"/>
        <v>67.852911</v>
      </c>
      <c r="L35" s="41"/>
      <c r="M35" s="41"/>
      <c r="N35" s="41">
        <v>67.852911</v>
      </c>
      <c r="O35" s="41"/>
      <c r="P35" s="27"/>
    </row>
    <row r="36" s="6" customFormat="1" ht="37.5" spans="1:16">
      <c r="A36" s="18"/>
      <c r="B36" s="40"/>
      <c r="C36" s="40"/>
      <c r="D36" s="40" t="s">
        <v>169</v>
      </c>
      <c r="E36" s="41">
        <f t="shared" si="0"/>
        <v>153.395</v>
      </c>
      <c r="F36" s="41"/>
      <c r="G36" s="41"/>
      <c r="H36" s="42"/>
      <c r="I36" s="41">
        <v>153.395</v>
      </c>
      <c r="J36" s="40" t="s">
        <v>169</v>
      </c>
      <c r="K36" s="41">
        <f t="shared" si="1"/>
        <v>121.395</v>
      </c>
      <c r="L36" s="41"/>
      <c r="M36" s="41"/>
      <c r="N36" s="42"/>
      <c r="O36" s="41">
        <f>153.395-32</f>
        <v>121.395</v>
      </c>
      <c r="P36" s="27"/>
    </row>
    <row r="37" s="6" customFormat="1" ht="37.5" spans="1:16">
      <c r="A37" s="18">
        <v>15</v>
      </c>
      <c r="B37" s="40" t="s">
        <v>39</v>
      </c>
      <c r="C37" s="40" t="s">
        <v>185</v>
      </c>
      <c r="D37" s="40" t="s">
        <v>168</v>
      </c>
      <c r="E37" s="41">
        <f t="shared" si="0"/>
        <v>29.55</v>
      </c>
      <c r="F37" s="41">
        <v>29.55</v>
      </c>
      <c r="G37" s="41"/>
      <c r="H37" s="41"/>
      <c r="I37" s="42"/>
      <c r="J37" s="40" t="s">
        <v>168</v>
      </c>
      <c r="K37" s="41">
        <f t="shared" si="1"/>
        <v>29.55</v>
      </c>
      <c r="L37" s="41">
        <v>29.55</v>
      </c>
      <c r="M37" s="41"/>
      <c r="N37" s="41"/>
      <c r="O37" s="42"/>
      <c r="P37" s="26">
        <f>E37+E38+E39-K37-K38-K39</f>
        <v>10.000647</v>
      </c>
    </row>
    <row r="38" s="6" customFormat="1" ht="37.5" spans="1:16">
      <c r="A38" s="18"/>
      <c r="B38" s="40"/>
      <c r="C38" s="40"/>
      <c r="D38" s="40" t="s">
        <v>186</v>
      </c>
      <c r="E38" s="41">
        <f t="shared" si="0"/>
        <v>17.251044</v>
      </c>
      <c r="F38" s="41"/>
      <c r="G38" s="41"/>
      <c r="H38" s="41">
        <v>17.251044</v>
      </c>
      <c r="I38" s="41"/>
      <c r="J38" s="40" t="s">
        <v>186</v>
      </c>
      <c r="K38" s="41">
        <f t="shared" si="1"/>
        <v>18.310397</v>
      </c>
      <c r="L38" s="41"/>
      <c r="M38" s="41"/>
      <c r="N38" s="41">
        <v>18.310397</v>
      </c>
      <c r="O38" s="41"/>
      <c r="P38" s="27"/>
    </row>
    <row r="39" s="6" customFormat="1" ht="37.5" spans="1:16">
      <c r="A39" s="18"/>
      <c r="B39" s="40"/>
      <c r="C39" s="40"/>
      <c r="D39" s="40" t="s">
        <v>169</v>
      </c>
      <c r="E39" s="41">
        <f t="shared" si="0"/>
        <v>52.45</v>
      </c>
      <c r="F39" s="41"/>
      <c r="G39" s="41"/>
      <c r="H39" s="42"/>
      <c r="I39" s="41">
        <v>52.45</v>
      </c>
      <c r="J39" s="40" t="s">
        <v>169</v>
      </c>
      <c r="K39" s="41">
        <f t="shared" si="1"/>
        <v>41.39</v>
      </c>
      <c r="L39" s="41"/>
      <c r="M39" s="41"/>
      <c r="N39" s="42"/>
      <c r="O39" s="41">
        <v>41.39</v>
      </c>
      <c r="P39" s="27"/>
    </row>
    <row r="40" s="6" customFormat="1" ht="37.5" spans="1:16">
      <c r="A40" s="18">
        <v>16</v>
      </c>
      <c r="B40" s="40" t="s">
        <v>187</v>
      </c>
      <c r="C40" s="40" t="s">
        <v>185</v>
      </c>
      <c r="D40" s="40" t="s">
        <v>168</v>
      </c>
      <c r="E40" s="41">
        <f t="shared" si="0"/>
        <v>39.39</v>
      </c>
      <c r="F40" s="41">
        <v>39.39</v>
      </c>
      <c r="G40" s="41"/>
      <c r="H40" s="41"/>
      <c r="I40" s="42"/>
      <c r="J40" s="40" t="s">
        <v>168</v>
      </c>
      <c r="K40" s="41">
        <f t="shared" si="1"/>
        <v>39.39</v>
      </c>
      <c r="L40" s="41">
        <v>39.39</v>
      </c>
      <c r="M40" s="41"/>
      <c r="N40" s="41"/>
      <c r="O40" s="42"/>
      <c r="P40" s="26">
        <f t="shared" ref="P40:P44" si="3">E40+E41-K40-K41</f>
        <v>14</v>
      </c>
    </row>
    <row r="41" s="6" customFormat="1" ht="37.5" spans="1:16">
      <c r="A41" s="18"/>
      <c r="B41" s="40"/>
      <c r="C41" s="40"/>
      <c r="D41" s="40" t="s">
        <v>169</v>
      </c>
      <c r="E41" s="41">
        <f t="shared" si="0"/>
        <v>91.91</v>
      </c>
      <c r="F41" s="41"/>
      <c r="G41" s="41"/>
      <c r="H41" s="41"/>
      <c r="I41" s="41">
        <v>91.91</v>
      </c>
      <c r="J41" s="40" t="s">
        <v>169</v>
      </c>
      <c r="K41" s="41">
        <f t="shared" si="1"/>
        <v>77.91</v>
      </c>
      <c r="L41" s="41"/>
      <c r="M41" s="41"/>
      <c r="N41" s="41"/>
      <c r="O41" s="41">
        <f>91.91-14</f>
        <v>77.91</v>
      </c>
      <c r="P41" s="27"/>
    </row>
    <row r="42" s="6" customFormat="1" ht="37.5" spans="1:16">
      <c r="A42" s="18">
        <v>17</v>
      </c>
      <c r="B42" s="40" t="s">
        <v>188</v>
      </c>
      <c r="C42" s="40" t="s">
        <v>185</v>
      </c>
      <c r="D42" s="40" t="s">
        <v>168</v>
      </c>
      <c r="E42" s="41">
        <f t="shared" si="0"/>
        <v>42.865869</v>
      </c>
      <c r="F42" s="41">
        <v>42.865869</v>
      </c>
      <c r="G42" s="41"/>
      <c r="H42" s="41"/>
      <c r="I42" s="41"/>
      <c r="J42" s="40" t="s">
        <v>168</v>
      </c>
      <c r="K42" s="41">
        <f t="shared" si="1"/>
        <v>42.865869</v>
      </c>
      <c r="L42" s="41">
        <v>42.865869</v>
      </c>
      <c r="M42" s="41"/>
      <c r="N42" s="41"/>
      <c r="O42" s="41"/>
      <c r="P42" s="26">
        <f t="shared" si="3"/>
        <v>15</v>
      </c>
    </row>
    <row r="43" s="6" customFormat="1" ht="37.5" spans="1:16">
      <c r="A43" s="18"/>
      <c r="B43" s="40"/>
      <c r="C43" s="40"/>
      <c r="D43" s="40" t="s">
        <v>169</v>
      </c>
      <c r="E43" s="41">
        <f t="shared" si="0"/>
        <v>100.014131</v>
      </c>
      <c r="F43" s="41"/>
      <c r="G43" s="41"/>
      <c r="H43" s="41"/>
      <c r="I43" s="41">
        <v>100.014131</v>
      </c>
      <c r="J43" s="40" t="s">
        <v>169</v>
      </c>
      <c r="K43" s="41">
        <f t="shared" si="1"/>
        <v>85.014131</v>
      </c>
      <c r="L43" s="41"/>
      <c r="M43" s="41"/>
      <c r="N43" s="41"/>
      <c r="O43" s="41">
        <f>100.014131-15</f>
        <v>85.014131</v>
      </c>
      <c r="P43" s="27"/>
    </row>
    <row r="44" s="6" customFormat="1" ht="37.5" spans="1:16">
      <c r="A44" s="18">
        <v>18</v>
      </c>
      <c r="B44" s="40" t="s">
        <v>189</v>
      </c>
      <c r="C44" s="40" t="s">
        <v>185</v>
      </c>
      <c r="D44" s="40" t="s">
        <v>168</v>
      </c>
      <c r="E44" s="41">
        <f t="shared" si="0"/>
        <v>26</v>
      </c>
      <c r="F44" s="41">
        <v>26</v>
      </c>
      <c r="G44" s="41"/>
      <c r="H44" s="41"/>
      <c r="I44" s="41"/>
      <c r="J44" s="40" t="s">
        <v>168</v>
      </c>
      <c r="K44" s="41">
        <f t="shared" si="1"/>
        <v>26</v>
      </c>
      <c r="L44" s="41">
        <v>26</v>
      </c>
      <c r="M44" s="41"/>
      <c r="N44" s="41"/>
      <c r="O44" s="41"/>
      <c r="P44" s="26">
        <f t="shared" si="3"/>
        <v>6.99999999999999</v>
      </c>
    </row>
    <row r="45" s="6" customFormat="1" ht="37.5" spans="1:16">
      <c r="A45" s="18"/>
      <c r="B45" s="40"/>
      <c r="C45" s="40"/>
      <c r="D45" s="40" t="s">
        <v>169</v>
      </c>
      <c r="E45" s="41">
        <f t="shared" si="0"/>
        <v>39.48</v>
      </c>
      <c r="F45" s="41"/>
      <c r="G45" s="41"/>
      <c r="H45" s="41"/>
      <c r="I45" s="41">
        <v>39.48</v>
      </c>
      <c r="J45" s="40" t="s">
        <v>169</v>
      </c>
      <c r="K45" s="41">
        <f t="shared" si="1"/>
        <v>32.48</v>
      </c>
      <c r="L45" s="41"/>
      <c r="M45" s="41"/>
      <c r="N45" s="41"/>
      <c r="O45" s="41">
        <f>39.48-7</f>
        <v>32.48</v>
      </c>
      <c r="P45" s="27"/>
    </row>
    <row r="46" s="6" customFormat="1" ht="37.5" spans="1:16">
      <c r="A46" s="18">
        <v>19</v>
      </c>
      <c r="B46" s="40" t="s">
        <v>190</v>
      </c>
      <c r="C46" s="40" t="s">
        <v>185</v>
      </c>
      <c r="D46" s="40" t="s">
        <v>168</v>
      </c>
      <c r="E46" s="41">
        <f t="shared" si="0"/>
        <v>26.16</v>
      </c>
      <c r="F46" s="41">
        <v>26.16</v>
      </c>
      <c r="G46" s="41"/>
      <c r="H46" s="42"/>
      <c r="I46" s="41"/>
      <c r="J46" s="40" t="s">
        <v>168</v>
      </c>
      <c r="K46" s="41">
        <f t="shared" si="1"/>
        <v>26.16</v>
      </c>
      <c r="L46" s="41">
        <v>26.16</v>
      </c>
      <c r="M46" s="41"/>
      <c r="N46" s="42"/>
      <c r="O46" s="41"/>
      <c r="P46" s="26">
        <f t="shared" ref="P46:P50" si="4">E46+E47-K46-K47</f>
        <v>7</v>
      </c>
    </row>
    <row r="47" s="6" customFormat="1" ht="37.5" spans="1:16">
      <c r="A47" s="18"/>
      <c r="B47" s="40"/>
      <c r="C47" s="40"/>
      <c r="D47" s="40" t="s">
        <v>169</v>
      </c>
      <c r="E47" s="41">
        <f t="shared" si="0"/>
        <v>39.2</v>
      </c>
      <c r="F47" s="41"/>
      <c r="G47" s="41"/>
      <c r="H47" s="41"/>
      <c r="I47" s="41">
        <v>39.2</v>
      </c>
      <c r="J47" s="40" t="s">
        <v>169</v>
      </c>
      <c r="K47" s="41">
        <f t="shared" si="1"/>
        <v>32.2</v>
      </c>
      <c r="L47" s="41"/>
      <c r="M47" s="41"/>
      <c r="N47" s="41"/>
      <c r="O47" s="41">
        <f>39.2-7</f>
        <v>32.2</v>
      </c>
      <c r="P47" s="27"/>
    </row>
    <row r="48" s="6" customFormat="1" ht="37.5" spans="1:16">
      <c r="A48" s="18">
        <v>20</v>
      </c>
      <c r="B48" s="40" t="s">
        <v>191</v>
      </c>
      <c r="C48" s="40" t="s">
        <v>185</v>
      </c>
      <c r="D48" s="40" t="s">
        <v>168</v>
      </c>
      <c r="E48" s="41">
        <f t="shared" si="0"/>
        <v>18.75</v>
      </c>
      <c r="F48" s="41">
        <v>18.75</v>
      </c>
      <c r="G48" s="41"/>
      <c r="H48" s="42"/>
      <c r="I48" s="41"/>
      <c r="J48" s="40" t="s">
        <v>168</v>
      </c>
      <c r="K48" s="41">
        <f t="shared" si="1"/>
        <v>18.75</v>
      </c>
      <c r="L48" s="41">
        <v>18.75</v>
      </c>
      <c r="M48" s="41"/>
      <c r="N48" s="42"/>
      <c r="O48" s="41"/>
      <c r="P48" s="26">
        <f t="shared" si="4"/>
        <v>5</v>
      </c>
    </row>
    <row r="49" s="6" customFormat="1" ht="37.5" spans="1:217">
      <c r="A49" s="18"/>
      <c r="B49" s="40"/>
      <c r="C49" s="40"/>
      <c r="D49" s="40" t="s">
        <v>169</v>
      </c>
      <c r="E49" s="41">
        <f t="shared" si="0"/>
        <v>25.14</v>
      </c>
      <c r="F49" s="41"/>
      <c r="G49" s="41"/>
      <c r="H49" s="41"/>
      <c r="I49" s="41">
        <v>25.14</v>
      </c>
      <c r="J49" s="40" t="s">
        <v>169</v>
      </c>
      <c r="K49" s="41">
        <f t="shared" si="1"/>
        <v>20.14</v>
      </c>
      <c r="L49" s="41"/>
      <c r="M49" s="41"/>
      <c r="N49" s="41"/>
      <c r="O49" s="41">
        <f>25.14-5</f>
        <v>20.14</v>
      </c>
      <c r="P49" s="27"/>
    </row>
    <row r="50" s="6" customFormat="1" ht="37.5" spans="1:217">
      <c r="A50" s="18">
        <v>21</v>
      </c>
      <c r="B50" s="40" t="s">
        <v>192</v>
      </c>
      <c r="C50" s="40" t="s">
        <v>185</v>
      </c>
      <c r="D50" s="40" t="s">
        <v>168</v>
      </c>
      <c r="E50" s="41">
        <f t="shared" si="0"/>
        <v>18.700222</v>
      </c>
      <c r="F50" s="41">
        <v>18.700222</v>
      </c>
      <c r="G50" s="41"/>
      <c r="H50" s="41"/>
      <c r="I50" s="42"/>
      <c r="J50" s="40" t="s">
        <v>168</v>
      </c>
      <c r="K50" s="41">
        <f t="shared" si="1"/>
        <v>18.700222</v>
      </c>
      <c r="L50" s="41">
        <v>18.700222</v>
      </c>
      <c r="M50" s="41"/>
      <c r="N50" s="41"/>
      <c r="O50" s="42"/>
      <c r="P50" s="26">
        <f t="shared" si="4"/>
        <v>6</v>
      </c>
    </row>
    <row r="51" s="6" customFormat="1" ht="37.5" spans="1:217">
      <c r="A51" s="18"/>
      <c r="B51" s="40"/>
      <c r="C51" s="40"/>
      <c r="D51" s="40" t="s">
        <v>169</v>
      </c>
      <c r="E51" s="41">
        <f t="shared" si="0"/>
        <v>42.84</v>
      </c>
      <c r="F51" s="41"/>
      <c r="G51" s="41"/>
      <c r="H51" s="41"/>
      <c r="I51" s="41">
        <v>42.84</v>
      </c>
      <c r="J51" s="40" t="s">
        <v>169</v>
      </c>
      <c r="K51" s="41">
        <f t="shared" si="1"/>
        <v>36.84</v>
      </c>
      <c r="L51" s="41"/>
      <c r="M51" s="41"/>
      <c r="N51" s="41"/>
      <c r="O51" s="41">
        <f>42.84-6</f>
        <v>36.84</v>
      </c>
      <c r="P51" s="27"/>
    </row>
    <row r="52" s="6" customFormat="1" ht="37.5" spans="1:217">
      <c r="A52" s="18">
        <v>22</v>
      </c>
      <c r="B52" s="40" t="s">
        <v>193</v>
      </c>
      <c r="C52" s="40" t="s">
        <v>185</v>
      </c>
      <c r="D52" s="40" t="s">
        <v>168</v>
      </c>
      <c r="E52" s="41">
        <f t="shared" si="0"/>
        <v>5.63</v>
      </c>
      <c r="F52" s="41">
        <v>5.63</v>
      </c>
      <c r="G52" s="41"/>
      <c r="H52" s="41"/>
      <c r="I52" s="41"/>
      <c r="J52" s="40" t="s">
        <v>168</v>
      </c>
      <c r="K52" s="41">
        <f t="shared" si="1"/>
        <v>5.63</v>
      </c>
      <c r="L52" s="41">
        <v>5.63</v>
      </c>
      <c r="M52" s="41"/>
      <c r="N52" s="41"/>
      <c r="O52" s="41"/>
      <c r="P52" s="26"/>
    </row>
    <row r="53" s="6" customFormat="1" ht="37.5" spans="1:217">
      <c r="A53" s="18">
        <v>23</v>
      </c>
      <c r="B53" s="40" t="s">
        <v>194</v>
      </c>
      <c r="C53" s="40" t="s">
        <v>185</v>
      </c>
      <c r="D53" s="40" t="s">
        <v>168</v>
      </c>
      <c r="E53" s="41">
        <f t="shared" si="0"/>
        <v>37.8</v>
      </c>
      <c r="F53" s="41">
        <v>37.8</v>
      </c>
      <c r="G53" s="41"/>
      <c r="H53" s="41"/>
      <c r="I53" s="42"/>
      <c r="J53" s="40" t="s">
        <v>168</v>
      </c>
      <c r="K53" s="41">
        <f t="shared" si="1"/>
        <v>37.8</v>
      </c>
      <c r="L53" s="41">
        <v>37.8</v>
      </c>
      <c r="M53" s="41"/>
      <c r="N53" s="41"/>
      <c r="O53" s="42"/>
      <c r="P53" s="26">
        <f>E53+E54-K53-K54</f>
        <v>6</v>
      </c>
    </row>
    <row r="54" s="6" customFormat="1" ht="37.5" spans="1:217">
      <c r="A54" s="18"/>
      <c r="B54" s="40"/>
      <c r="C54" s="40"/>
      <c r="D54" s="40" t="s">
        <v>169</v>
      </c>
      <c r="E54" s="41">
        <f t="shared" si="0"/>
        <v>15.2</v>
      </c>
      <c r="F54" s="42"/>
      <c r="G54" s="41"/>
      <c r="H54" s="41"/>
      <c r="I54" s="41">
        <v>15.2</v>
      </c>
      <c r="J54" s="40" t="s">
        <v>169</v>
      </c>
      <c r="K54" s="41">
        <f t="shared" si="1"/>
        <v>9.2</v>
      </c>
      <c r="L54" s="42"/>
      <c r="M54" s="41"/>
      <c r="N54" s="41"/>
      <c r="O54" s="41">
        <f>15.2-6</f>
        <v>9.2</v>
      </c>
      <c r="P54" s="27"/>
    </row>
    <row r="55" s="6" customFormat="1" ht="37.5" spans="1:217">
      <c r="A55" s="18">
        <v>24</v>
      </c>
      <c r="B55" s="40" t="s">
        <v>195</v>
      </c>
      <c r="C55" s="40" t="s">
        <v>167</v>
      </c>
      <c r="D55" s="40" t="s">
        <v>168</v>
      </c>
      <c r="E55" s="41">
        <f t="shared" si="0"/>
        <v>1995.935</v>
      </c>
      <c r="F55" s="41">
        <v>1095.935</v>
      </c>
      <c r="G55" s="41">
        <v>900</v>
      </c>
      <c r="H55" s="41"/>
      <c r="I55" s="41"/>
      <c r="J55" s="40" t="s">
        <v>168</v>
      </c>
      <c r="K55" s="41">
        <f t="shared" si="1"/>
        <v>1828.421</v>
      </c>
      <c r="L55" s="41">
        <v>1095.421</v>
      </c>
      <c r="M55" s="41">
        <f>900-112-55</f>
        <v>733</v>
      </c>
      <c r="N55" s="41"/>
      <c r="O55" s="41"/>
      <c r="P55" s="27">
        <f t="shared" ref="P55:P62" si="5">E55-K55</f>
        <v>167.514</v>
      </c>
    </row>
    <row r="56" s="6" customFormat="1" ht="37.5" spans="1:217">
      <c r="A56" s="18">
        <v>25</v>
      </c>
      <c r="B56" s="40" t="s">
        <v>196</v>
      </c>
      <c r="C56" s="40" t="s">
        <v>167</v>
      </c>
      <c r="D56" s="40" t="s">
        <v>168</v>
      </c>
      <c r="E56" s="41">
        <f t="shared" si="0"/>
        <v>300</v>
      </c>
      <c r="F56" s="41">
        <v>200</v>
      </c>
      <c r="G56" s="41">
        <v>100</v>
      </c>
      <c r="H56" s="41"/>
      <c r="I56" s="41"/>
      <c r="J56" s="40" t="s">
        <v>168</v>
      </c>
      <c r="K56" s="41">
        <f t="shared" si="1"/>
        <v>230</v>
      </c>
      <c r="L56" s="41">
        <f>200-16</f>
        <v>184</v>
      </c>
      <c r="M56" s="41">
        <f>100-54</f>
        <v>46</v>
      </c>
      <c r="N56" s="41"/>
      <c r="O56" s="41"/>
      <c r="P56" s="27">
        <f t="shared" si="5"/>
        <v>70</v>
      </c>
    </row>
    <row r="57" s="6" customFormat="1" ht="56.25" spans="1:217">
      <c r="A57" s="18">
        <v>26</v>
      </c>
      <c r="B57" s="40" t="s">
        <v>197</v>
      </c>
      <c r="C57" s="40" t="s">
        <v>198</v>
      </c>
      <c r="D57" s="40" t="s">
        <v>168</v>
      </c>
      <c r="E57" s="41">
        <f t="shared" si="0"/>
        <v>587.945</v>
      </c>
      <c r="F57" s="41">
        <v>292.945</v>
      </c>
      <c r="G57" s="41">
        <v>295</v>
      </c>
      <c r="H57" s="41"/>
      <c r="I57" s="41"/>
      <c r="J57" s="40" t="s">
        <v>168</v>
      </c>
      <c r="K57" s="41">
        <f t="shared" si="1"/>
        <v>517.945</v>
      </c>
      <c r="L57" s="41">
        <v>267.5517</v>
      </c>
      <c r="M57" s="41">
        <v>250.3933</v>
      </c>
      <c r="N57" s="41"/>
      <c r="O57" s="41"/>
      <c r="P57" s="27">
        <f t="shared" si="5"/>
        <v>70</v>
      </c>
    </row>
    <row r="58" s="6" customFormat="1" ht="37.5" spans="1:217">
      <c r="A58" s="18">
        <v>27</v>
      </c>
      <c r="B58" s="40" t="s">
        <v>199</v>
      </c>
      <c r="C58" s="40" t="s">
        <v>200</v>
      </c>
      <c r="D58" s="40" t="s">
        <v>168</v>
      </c>
      <c r="E58" s="41">
        <f t="shared" si="0"/>
        <v>1330.735317</v>
      </c>
      <c r="F58" s="41">
        <v>541.476</v>
      </c>
      <c r="G58" s="41">
        <v>789.259317</v>
      </c>
      <c r="H58" s="41"/>
      <c r="I58" s="41"/>
      <c r="J58" s="40" t="s">
        <v>168</v>
      </c>
      <c r="K58" s="41">
        <f t="shared" si="1"/>
        <v>1330.735317</v>
      </c>
      <c r="L58" s="41">
        <v>541.476</v>
      </c>
      <c r="M58" s="41">
        <f>789.259317</f>
        <v>789.259317</v>
      </c>
      <c r="N58" s="41"/>
      <c r="O58" s="41"/>
      <c r="P58" s="2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</row>
    <row r="59" s="6" customFormat="1" ht="56.25" spans="1:217">
      <c r="A59" s="18">
        <v>28</v>
      </c>
      <c r="B59" s="40" t="s">
        <v>201</v>
      </c>
      <c r="C59" s="40" t="s">
        <v>200</v>
      </c>
      <c r="D59" s="40" t="s">
        <v>168</v>
      </c>
      <c r="E59" s="41">
        <f t="shared" si="0"/>
        <v>300</v>
      </c>
      <c r="F59" s="41">
        <v>180</v>
      </c>
      <c r="G59" s="41">
        <v>120</v>
      </c>
      <c r="H59" s="41"/>
      <c r="I59" s="41"/>
      <c r="J59" s="40" t="s">
        <v>168</v>
      </c>
      <c r="K59" s="41">
        <f t="shared" si="1"/>
        <v>300</v>
      </c>
      <c r="L59" s="41">
        <v>180</v>
      </c>
      <c r="M59" s="41">
        <v>120</v>
      </c>
      <c r="N59" s="41"/>
      <c r="O59" s="41"/>
      <c r="P59" s="2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</row>
    <row r="60" s="6" customFormat="1" ht="37.5" spans="1:217">
      <c r="A60" s="18">
        <v>29</v>
      </c>
      <c r="B60" s="40" t="s">
        <v>202</v>
      </c>
      <c r="C60" s="40" t="s">
        <v>200</v>
      </c>
      <c r="D60" s="40" t="s">
        <v>168</v>
      </c>
      <c r="E60" s="41">
        <f t="shared" si="0"/>
        <v>260</v>
      </c>
      <c r="F60" s="41">
        <v>150</v>
      </c>
      <c r="G60" s="41">
        <v>110</v>
      </c>
      <c r="H60" s="41"/>
      <c r="I60" s="41"/>
      <c r="J60" s="40" t="s">
        <v>168</v>
      </c>
      <c r="K60" s="41">
        <f t="shared" si="1"/>
        <v>205</v>
      </c>
      <c r="L60" s="41">
        <v>145</v>
      </c>
      <c r="M60" s="41">
        <v>60</v>
      </c>
      <c r="N60" s="41"/>
      <c r="O60" s="41"/>
      <c r="P60" s="27">
        <f t="shared" si="5"/>
        <v>55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</row>
    <row r="61" s="6" customFormat="1" ht="75" spans="1:217">
      <c r="A61" s="18">
        <v>30</v>
      </c>
      <c r="B61" s="40" t="s">
        <v>203</v>
      </c>
      <c r="C61" s="40" t="s">
        <v>185</v>
      </c>
      <c r="D61" s="40" t="s">
        <v>168</v>
      </c>
      <c r="E61" s="41">
        <f t="shared" si="0"/>
        <v>180</v>
      </c>
      <c r="F61" s="41">
        <v>180</v>
      </c>
      <c r="G61" s="41"/>
      <c r="H61" s="41"/>
      <c r="I61" s="41"/>
      <c r="J61" s="40" t="s">
        <v>168</v>
      </c>
      <c r="K61" s="41">
        <f t="shared" si="1"/>
        <v>170</v>
      </c>
      <c r="L61" s="41">
        <f>180-10</f>
        <v>170</v>
      </c>
      <c r="M61" s="41"/>
      <c r="N61" s="41"/>
      <c r="O61" s="41"/>
      <c r="P61" s="27">
        <f t="shared" si="5"/>
        <v>10</v>
      </c>
    </row>
    <row r="62" s="6" customFormat="1" ht="79" customHeight="1" spans="1:217">
      <c r="A62" s="18">
        <v>31</v>
      </c>
      <c r="B62" s="40" t="s">
        <v>204</v>
      </c>
      <c r="C62" s="40" t="s">
        <v>167</v>
      </c>
      <c r="D62" s="40" t="s">
        <v>168</v>
      </c>
      <c r="E62" s="41">
        <f t="shared" si="0"/>
        <v>350</v>
      </c>
      <c r="F62" s="41">
        <v>350</v>
      </c>
      <c r="G62" s="41"/>
      <c r="H62" s="41"/>
      <c r="I62" s="41"/>
      <c r="J62" s="40" t="s">
        <v>168</v>
      </c>
      <c r="K62" s="41">
        <f t="shared" si="1"/>
        <v>350</v>
      </c>
      <c r="L62" s="41">
        <f>350</f>
        <v>350</v>
      </c>
      <c r="M62" s="41"/>
      <c r="N62" s="41"/>
      <c r="O62" s="41"/>
      <c r="P62" s="27"/>
    </row>
    <row r="63" s="6" customFormat="1" ht="37.5" spans="1:217">
      <c r="A63" s="18">
        <v>32</v>
      </c>
      <c r="B63" s="40" t="s">
        <v>205</v>
      </c>
      <c r="C63" s="40" t="s">
        <v>185</v>
      </c>
      <c r="D63" s="40" t="s">
        <v>168</v>
      </c>
      <c r="E63" s="41">
        <f t="shared" si="0"/>
        <v>100.220683</v>
      </c>
      <c r="F63" s="41">
        <v>88.95</v>
      </c>
      <c r="G63" s="41">
        <v>11.270683</v>
      </c>
      <c r="H63" s="42"/>
      <c r="I63" s="41"/>
      <c r="J63" s="40" t="s">
        <v>168</v>
      </c>
      <c r="K63" s="41">
        <f t="shared" si="1"/>
        <v>100.220683</v>
      </c>
      <c r="L63" s="41">
        <v>88.95</v>
      </c>
      <c r="M63" s="41">
        <v>11.270683</v>
      </c>
      <c r="N63" s="42"/>
      <c r="O63" s="41"/>
      <c r="P63" s="27">
        <f t="shared" ref="P63:P67" si="6">E63+E64-K63-K64</f>
        <v>28</v>
      </c>
    </row>
    <row r="64" s="6" customFormat="1" ht="37.5" spans="1:217">
      <c r="A64" s="18"/>
      <c r="B64" s="40"/>
      <c r="C64" s="40"/>
      <c r="D64" s="40" t="s">
        <v>186</v>
      </c>
      <c r="E64" s="41">
        <f t="shared" si="0"/>
        <v>176.879317</v>
      </c>
      <c r="F64" s="41"/>
      <c r="G64" s="41"/>
      <c r="H64" s="41">
        <v>176.879317</v>
      </c>
      <c r="I64" s="41"/>
      <c r="J64" s="40" t="s">
        <v>186</v>
      </c>
      <c r="K64" s="41">
        <f t="shared" si="1"/>
        <v>148.879317</v>
      </c>
      <c r="L64" s="41"/>
      <c r="M64" s="41"/>
      <c r="N64" s="41">
        <f>176.879317-28</f>
        <v>148.879317</v>
      </c>
      <c r="O64" s="41"/>
      <c r="P64" s="27"/>
    </row>
    <row r="65" s="6" customFormat="1" ht="37.5" spans="1:16">
      <c r="A65" s="18">
        <v>33</v>
      </c>
      <c r="B65" s="40" t="s">
        <v>206</v>
      </c>
      <c r="C65" s="40" t="s">
        <v>185</v>
      </c>
      <c r="D65" s="40" t="s">
        <v>168</v>
      </c>
      <c r="E65" s="41">
        <f t="shared" si="0"/>
        <v>5.73</v>
      </c>
      <c r="F65" s="41">
        <v>5.73</v>
      </c>
      <c r="G65" s="41"/>
      <c r="H65" s="42"/>
      <c r="I65" s="41"/>
      <c r="J65" s="40" t="s">
        <v>168</v>
      </c>
      <c r="K65" s="41">
        <f t="shared" si="1"/>
        <v>5.73</v>
      </c>
      <c r="L65" s="41">
        <v>5.73</v>
      </c>
      <c r="M65" s="41"/>
      <c r="N65" s="42"/>
      <c r="O65" s="41"/>
      <c r="P65" s="27">
        <f t="shared" si="6"/>
        <v>0</v>
      </c>
    </row>
    <row r="66" s="6" customFormat="1" ht="37.5" spans="1:16">
      <c r="A66" s="18"/>
      <c r="B66" s="40"/>
      <c r="C66" s="40"/>
      <c r="D66" s="40" t="s">
        <v>186</v>
      </c>
      <c r="E66" s="41">
        <f t="shared" si="0"/>
        <v>12.11</v>
      </c>
      <c r="F66" s="41"/>
      <c r="G66" s="41"/>
      <c r="H66" s="41">
        <v>12.11</v>
      </c>
      <c r="I66" s="41"/>
      <c r="J66" s="40" t="s">
        <v>186</v>
      </c>
      <c r="K66" s="41">
        <f t="shared" si="1"/>
        <v>12.11</v>
      </c>
      <c r="L66" s="41"/>
      <c r="M66" s="41"/>
      <c r="N66" s="41">
        <v>12.11</v>
      </c>
      <c r="O66" s="41"/>
      <c r="P66" s="27"/>
    </row>
    <row r="67" s="6" customFormat="1" ht="37.5" spans="1:16">
      <c r="A67" s="18">
        <v>34</v>
      </c>
      <c r="B67" s="40" t="s">
        <v>207</v>
      </c>
      <c r="C67" s="40" t="s">
        <v>185</v>
      </c>
      <c r="D67" s="40" t="s">
        <v>168</v>
      </c>
      <c r="E67" s="41">
        <f t="shared" si="0"/>
        <v>30.49</v>
      </c>
      <c r="F67" s="41">
        <v>30.49</v>
      </c>
      <c r="G67" s="41"/>
      <c r="H67" s="42"/>
      <c r="I67" s="41"/>
      <c r="J67" s="40" t="s">
        <v>168</v>
      </c>
      <c r="K67" s="41">
        <f t="shared" si="1"/>
        <v>30.49</v>
      </c>
      <c r="L67" s="41">
        <v>30.49</v>
      </c>
      <c r="M67" s="41"/>
      <c r="N67" s="42"/>
      <c r="O67" s="41"/>
      <c r="P67" s="27">
        <f t="shared" si="6"/>
        <v>8</v>
      </c>
    </row>
    <row r="68" s="6" customFormat="1" ht="37.5" spans="1:16">
      <c r="A68" s="18"/>
      <c r="B68" s="40"/>
      <c r="C68" s="40"/>
      <c r="D68" s="40" t="s">
        <v>186</v>
      </c>
      <c r="E68" s="41">
        <f t="shared" si="0"/>
        <v>45.11</v>
      </c>
      <c r="F68" s="41"/>
      <c r="G68" s="41"/>
      <c r="H68" s="41">
        <v>45.11</v>
      </c>
      <c r="I68" s="41"/>
      <c r="J68" s="40" t="s">
        <v>186</v>
      </c>
      <c r="K68" s="41">
        <f t="shared" si="1"/>
        <v>37.11</v>
      </c>
      <c r="L68" s="41"/>
      <c r="M68" s="41"/>
      <c r="N68" s="41">
        <f>45.11-8</f>
        <v>37.11</v>
      </c>
      <c r="O68" s="41"/>
      <c r="P68" s="27"/>
    </row>
    <row r="69" s="6" customFormat="1" ht="37.5" spans="1:16">
      <c r="A69" s="18">
        <v>35</v>
      </c>
      <c r="B69" s="40" t="s">
        <v>208</v>
      </c>
      <c r="C69" s="40" t="s">
        <v>185</v>
      </c>
      <c r="D69" s="40" t="s">
        <v>168</v>
      </c>
      <c r="E69" s="41">
        <f t="shared" si="0"/>
        <v>24.03</v>
      </c>
      <c r="F69" s="41">
        <v>24.03</v>
      </c>
      <c r="G69" s="41"/>
      <c r="H69" s="42"/>
      <c r="I69" s="41"/>
      <c r="J69" s="40" t="s">
        <v>168</v>
      </c>
      <c r="K69" s="41">
        <f t="shared" si="1"/>
        <v>24.03</v>
      </c>
      <c r="L69" s="41">
        <v>24.03</v>
      </c>
      <c r="M69" s="41"/>
      <c r="N69" s="42"/>
      <c r="O69" s="41"/>
      <c r="P69" s="27">
        <f t="shared" ref="P69:P74" si="7">E69+E70-K69-K70</f>
        <v>8</v>
      </c>
    </row>
    <row r="70" s="6" customFormat="1" ht="37.5" spans="1:16">
      <c r="A70" s="18"/>
      <c r="B70" s="40"/>
      <c r="C70" s="40"/>
      <c r="D70" s="40" t="s">
        <v>186</v>
      </c>
      <c r="E70" s="41">
        <f t="shared" si="0"/>
        <v>55.39</v>
      </c>
      <c r="F70" s="41"/>
      <c r="G70" s="41"/>
      <c r="H70" s="41">
        <v>55.39</v>
      </c>
      <c r="I70" s="41"/>
      <c r="J70" s="40" t="s">
        <v>186</v>
      </c>
      <c r="K70" s="41">
        <f t="shared" si="1"/>
        <v>47.39</v>
      </c>
      <c r="L70" s="41"/>
      <c r="M70" s="41"/>
      <c r="N70" s="41">
        <f>55.39-8</f>
        <v>47.39</v>
      </c>
      <c r="O70" s="41"/>
      <c r="P70" s="27"/>
    </row>
    <row r="71" s="6" customFormat="1" ht="56.25" spans="1:16">
      <c r="A71" s="18">
        <v>36</v>
      </c>
      <c r="B71" s="40" t="s">
        <v>209</v>
      </c>
      <c r="C71" s="40" t="s">
        <v>185</v>
      </c>
      <c r="D71" s="40" t="s">
        <v>169</v>
      </c>
      <c r="E71" s="41">
        <f t="shared" ref="E71:E134" si="8">F71+G71+H71+I71</f>
        <v>44</v>
      </c>
      <c r="F71" s="41"/>
      <c r="G71" s="41"/>
      <c r="H71" s="41"/>
      <c r="I71" s="41">
        <v>44</v>
      </c>
      <c r="J71" s="40" t="s">
        <v>169</v>
      </c>
      <c r="K71" s="41">
        <f t="shared" ref="K71:K134" si="9">L71+M71+N71+O71</f>
        <v>38.23</v>
      </c>
      <c r="L71" s="41"/>
      <c r="M71" s="41"/>
      <c r="N71" s="41"/>
      <c r="O71" s="41">
        <f>44-5.77</f>
        <v>38.23</v>
      </c>
      <c r="P71" s="27">
        <f>E71-K71</f>
        <v>5.77</v>
      </c>
    </row>
    <row r="72" s="6" customFormat="1" ht="37.5" spans="1:16">
      <c r="A72" s="18">
        <v>37</v>
      </c>
      <c r="B72" s="40" t="s">
        <v>210</v>
      </c>
      <c r="C72" s="40" t="s">
        <v>185</v>
      </c>
      <c r="D72" s="40" t="s">
        <v>168</v>
      </c>
      <c r="E72" s="41">
        <f t="shared" si="8"/>
        <v>99.4</v>
      </c>
      <c r="F72" s="41">
        <v>42.6</v>
      </c>
      <c r="G72" s="41">
        <v>56.8</v>
      </c>
      <c r="H72" s="41"/>
      <c r="I72" s="42"/>
      <c r="J72" s="40" t="s">
        <v>168</v>
      </c>
      <c r="K72" s="41">
        <f t="shared" si="9"/>
        <v>99.4</v>
      </c>
      <c r="L72" s="41">
        <v>42.6</v>
      </c>
      <c r="M72" s="41">
        <v>56.8</v>
      </c>
      <c r="N72" s="41"/>
      <c r="O72" s="42"/>
      <c r="P72" s="27">
        <f t="shared" si="7"/>
        <v>16.4</v>
      </c>
    </row>
    <row r="73" s="6" customFormat="1" ht="37.5" spans="1:16">
      <c r="A73" s="18"/>
      <c r="B73" s="40"/>
      <c r="C73" s="40"/>
      <c r="D73" s="40" t="s">
        <v>169</v>
      </c>
      <c r="E73" s="41">
        <f t="shared" si="8"/>
        <v>42.6</v>
      </c>
      <c r="F73" s="41"/>
      <c r="G73" s="41"/>
      <c r="H73" s="41"/>
      <c r="I73" s="41">
        <v>42.6</v>
      </c>
      <c r="J73" s="40" t="s">
        <v>169</v>
      </c>
      <c r="K73" s="41">
        <f t="shared" si="9"/>
        <v>26.2</v>
      </c>
      <c r="L73" s="41"/>
      <c r="M73" s="41"/>
      <c r="N73" s="41"/>
      <c r="O73" s="41">
        <f>42.6-16.4</f>
        <v>26.2</v>
      </c>
      <c r="P73" s="27"/>
    </row>
    <row r="74" s="6" customFormat="1" ht="37.5" spans="1:16">
      <c r="A74" s="18">
        <v>38</v>
      </c>
      <c r="B74" s="40" t="s">
        <v>211</v>
      </c>
      <c r="C74" s="40" t="s">
        <v>185</v>
      </c>
      <c r="D74" s="40" t="s">
        <v>168</v>
      </c>
      <c r="E74" s="41">
        <f t="shared" si="8"/>
        <v>34.3</v>
      </c>
      <c r="F74" s="41">
        <v>14.7</v>
      </c>
      <c r="G74" s="41">
        <v>19.6</v>
      </c>
      <c r="H74" s="41"/>
      <c r="I74" s="42"/>
      <c r="J74" s="40" t="s">
        <v>168</v>
      </c>
      <c r="K74" s="41">
        <f t="shared" si="9"/>
        <v>34.3</v>
      </c>
      <c r="L74" s="41">
        <v>14.7</v>
      </c>
      <c r="M74" s="41">
        <v>19.6</v>
      </c>
      <c r="N74" s="41"/>
      <c r="O74" s="42"/>
      <c r="P74" s="27">
        <f t="shared" si="7"/>
        <v>5</v>
      </c>
    </row>
    <row r="75" s="6" customFormat="1" ht="37.5" spans="1:16">
      <c r="A75" s="18"/>
      <c r="B75" s="40"/>
      <c r="C75" s="40"/>
      <c r="D75" s="40" t="s">
        <v>169</v>
      </c>
      <c r="E75" s="41">
        <f t="shared" si="8"/>
        <v>14.7</v>
      </c>
      <c r="F75" s="41"/>
      <c r="G75" s="41"/>
      <c r="H75" s="41"/>
      <c r="I75" s="41">
        <v>14.7</v>
      </c>
      <c r="J75" s="40" t="s">
        <v>169</v>
      </c>
      <c r="K75" s="41">
        <f t="shared" si="9"/>
        <v>9.7</v>
      </c>
      <c r="L75" s="41"/>
      <c r="M75" s="41"/>
      <c r="N75" s="41"/>
      <c r="O75" s="41">
        <f>14.7-5</f>
        <v>9.7</v>
      </c>
      <c r="P75" s="27"/>
    </row>
    <row r="76" s="6" customFormat="1" ht="37.5" spans="1:16">
      <c r="A76" s="18">
        <v>39</v>
      </c>
      <c r="B76" s="40" t="s">
        <v>212</v>
      </c>
      <c r="C76" s="40" t="s">
        <v>185</v>
      </c>
      <c r="D76" s="40" t="s">
        <v>168</v>
      </c>
      <c r="E76" s="41">
        <f t="shared" si="8"/>
        <v>24.5</v>
      </c>
      <c r="F76" s="41">
        <v>10.5</v>
      </c>
      <c r="G76" s="41">
        <v>14</v>
      </c>
      <c r="H76" s="41"/>
      <c r="I76" s="42"/>
      <c r="J76" s="40" t="s">
        <v>168</v>
      </c>
      <c r="K76" s="41">
        <f t="shared" si="9"/>
        <v>24.5</v>
      </c>
      <c r="L76" s="41">
        <v>10.5</v>
      </c>
      <c r="M76" s="41">
        <v>14</v>
      </c>
      <c r="N76" s="41"/>
      <c r="O76" s="42"/>
      <c r="P76" s="27">
        <f t="shared" ref="P76:P80" si="10">E76+E77-K76-K77</f>
        <v>5</v>
      </c>
    </row>
    <row r="77" s="6" customFormat="1" ht="37.5" spans="1:16">
      <c r="A77" s="18"/>
      <c r="B77" s="40"/>
      <c r="C77" s="40"/>
      <c r="D77" s="40" t="s">
        <v>169</v>
      </c>
      <c r="E77" s="41">
        <f t="shared" si="8"/>
        <v>10.5</v>
      </c>
      <c r="F77" s="41"/>
      <c r="G77" s="41"/>
      <c r="H77" s="41"/>
      <c r="I77" s="41">
        <v>10.5</v>
      </c>
      <c r="J77" s="40" t="s">
        <v>169</v>
      </c>
      <c r="K77" s="41">
        <f t="shared" si="9"/>
        <v>5.5</v>
      </c>
      <c r="L77" s="41"/>
      <c r="M77" s="41"/>
      <c r="N77" s="41"/>
      <c r="O77" s="41">
        <f>10.5-5</f>
        <v>5.5</v>
      </c>
      <c r="P77" s="27"/>
    </row>
    <row r="78" s="6" customFormat="1" ht="37.5" spans="1:16">
      <c r="A78" s="18">
        <v>40</v>
      </c>
      <c r="B78" s="40" t="s">
        <v>213</v>
      </c>
      <c r="C78" s="40" t="s">
        <v>185</v>
      </c>
      <c r="D78" s="40" t="s">
        <v>168</v>
      </c>
      <c r="E78" s="41">
        <f t="shared" si="8"/>
        <v>17.5</v>
      </c>
      <c r="F78" s="41">
        <v>7.5</v>
      </c>
      <c r="G78" s="41">
        <v>10</v>
      </c>
      <c r="H78" s="41"/>
      <c r="I78" s="42"/>
      <c r="J78" s="40" t="s">
        <v>168</v>
      </c>
      <c r="K78" s="41">
        <f t="shared" si="9"/>
        <v>17.5</v>
      </c>
      <c r="L78" s="41">
        <v>7.5</v>
      </c>
      <c r="M78" s="41">
        <v>10</v>
      </c>
      <c r="N78" s="41"/>
      <c r="O78" s="42"/>
      <c r="P78" s="27">
        <f t="shared" si="10"/>
        <v>4</v>
      </c>
    </row>
    <row r="79" s="6" customFormat="1" ht="37.5" spans="1:16">
      <c r="A79" s="18"/>
      <c r="B79" s="40"/>
      <c r="C79" s="40"/>
      <c r="D79" s="40" t="s">
        <v>169</v>
      </c>
      <c r="E79" s="41">
        <f t="shared" si="8"/>
        <v>7.5</v>
      </c>
      <c r="F79" s="41"/>
      <c r="G79" s="41"/>
      <c r="H79" s="41"/>
      <c r="I79" s="41">
        <v>7.5</v>
      </c>
      <c r="J79" s="40" t="s">
        <v>169</v>
      </c>
      <c r="K79" s="41">
        <f t="shared" si="9"/>
        <v>3.5</v>
      </c>
      <c r="L79" s="41"/>
      <c r="M79" s="41"/>
      <c r="N79" s="41"/>
      <c r="O79" s="41">
        <f>7.5-4</f>
        <v>3.5</v>
      </c>
      <c r="P79" s="27"/>
    </row>
    <row r="80" s="6" customFormat="1" ht="37.5" spans="1:16">
      <c r="A80" s="18">
        <v>41</v>
      </c>
      <c r="B80" s="40" t="s">
        <v>214</v>
      </c>
      <c r="C80" s="40" t="s">
        <v>185</v>
      </c>
      <c r="D80" s="40" t="s">
        <v>168</v>
      </c>
      <c r="E80" s="41">
        <f t="shared" si="8"/>
        <v>22.4</v>
      </c>
      <c r="F80" s="41">
        <v>9.6</v>
      </c>
      <c r="G80" s="41">
        <v>12.8</v>
      </c>
      <c r="H80" s="41"/>
      <c r="I80" s="42"/>
      <c r="J80" s="40" t="s">
        <v>168</v>
      </c>
      <c r="K80" s="41">
        <f t="shared" si="9"/>
        <v>22.4</v>
      </c>
      <c r="L80" s="41">
        <v>9.6</v>
      </c>
      <c r="M80" s="41">
        <v>12.8</v>
      </c>
      <c r="N80" s="41"/>
      <c r="O80" s="42"/>
      <c r="P80" s="27">
        <f t="shared" si="10"/>
        <v>4</v>
      </c>
    </row>
    <row r="81" s="6" customFormat="1" ht="37.5" spans="1:16">
      <c r="A81" s="18"/>
      <c r="B81" s="40"/>
      <c r="C81" s="40"/>
      <c r="D81" s="40" t="s">
        <v>169</v>
      </c>
      <c r="E81" s="41">
        <f t="shared" si="8"/>
        <v>9.6</v>
      </c>
      <c r="F81" s="41"/>
      <c r="G81" s="41"/>
      <c r="H81" s="41"/>
      <c r="I81" s="41">
        <v>9.6</v>
      </c>
      <c r="J81" s="40" t="s">
        <v>169</v>
      </c>
      <c r="K81" s="41">
        <f t="shared" si="9"/>
        <v>5.6</v>
      </c>
      <c r="L81" s="41"/>
      <c r="M81" s="41"/>
      <c r="N81" s="41"/>
      <c r="O81" s="41">
        <f>9.6-4</f>
        <v>5.6</v>
      </c>
      <c r="P81" s="27"/>
    </row>
    <row r="82" s="6" customFormat="1" ht="37.5" spans="1:16">
      <c r="A82" s="18">
        <v>42</v>
      </c>
      <c r="B82" s="40" t="s">
        <v>215</v>
      </c>
      <c r="C82" s="40" t="s">
        <v>185</v>
      </c>
      <c r="D82" s="40" t="s">
        <v>168</v>
      </c>
      <c r="E82" s="41">
        <f t="shared" si="8"/>
        <v>113.4</v>
      </c>
      <c r="F82" s="41">
        <v>48.6</v>
      </c>
      <c r="G82" s="41">
        <v>64.8</v>
      </c>
      <c r="H82" s="41"/>
      <c r="I82" s="42"/>
      <c r="J82" s="40" t="s">
        <v>168</v>
      </c>
      <c r="K82" s="41">
        <f t="shared" si="9"/>
        <v>131.4</v>
      </c>
      <c r="L82" s="41">
        <v>48.6</v>
      </c>
      <c r="M82" s="41">
        <f>64.8+18</f>
        <v>82.8</v>
      </c>
      <c r="N82" s="41"/>
      <c r="O82" s="42"/>
      <c r="P82" s="27">
        <f>E82+E83+E84-K82-K83-K84</f>
        <v>-18</v>
      </c>
    </row>
    <row r="83" s="6" customFormat="1" ht="37.5" spans="1:16">
      <c r="A83" s="18"/>
      <c r="B83" s="40"/>
      <c r="C83" s="40"/>
      <c r="D83" s="40" t="s">
        <v>186</v>
      </c>
      <c r="E83" s="41">
        <f t="shared" si="8"/>
        <v>20.3</v>
      </c>
      <c r="F83" s="41"/>
      <c r="G83" s="41"/>
      <c r="H83" s="41">
        <v>20.3</v>
      </c>
      <c r="I83" s="41"/>
      <c r="J83" s="40" t="s">
        <v>186</v>
      </c>
      <c r="K83" s="41">
        <f t="shared" si="9"/>
        <v>20.3</v>
      </c>
      <c r="L83" s="41"/>
      <c r="M83" s="41"/>
      <c r="N83" s="41">
        <v>20.3</v>
      </c>
      <c r="O83" s="41"/>
      <c r="P83" s="27"/>
    </row>
    <row r="84" s="6" customFormat="1" ht="37.5" spans="1:16">
      <c r="A84" s="18"/>
      <c r="B84" s="40"/>
      <c r="C84" s="40"/>
      <c r="D84" s="40" t="s">
        <v>169</v>
      </c>
      <c r="E84" s="41">
        <f t="shared" si="8"/>
        <v>28.3</v>
      </c>
      <c r="F84" s="41"/>
      <c r="G84" s="41"/>
      <c r="H84" s="42"/>
      <c r="I84" s="41">
        <v>28.3</v>
      </c>
      <c r="J84" s="40" t="s">
        <v>169</v>
      </c>
      <c r="K84" s="41">
        <f t="shared" si="9"/>
        <v>28.3</v>
      </c>
      <c r="L84" s="41"/>
      <c r="M84" s="41"/>
      <c r="N84" s="42"/>
      <c r="O84" s="41">
        <v>28.3</v>
      </c>
      <c r="P84" s="27"/>
    </row>
    <row r="85" s="6" customFormat="1" ht="37.5" spans="1:16">
      <c r="A85" s="18">
        <v>43</v>
      </c>
      <c r="B85" s="40" t="s">
        <v>216</v>
      </c>
      <c r="C85" s="40" t="s">
        <v>185</v>
      </c>
      <c r="D85" s="40" t="s">
        <v>168</v>
      </c>
      <c r="E85" s="41">
        <f t="shared" si="8"/>
        <v>80.5</v>
      </c>
      <c r="F85" s="41">
        <v>34.5</v>
      </c>
      <c r="G85" s="41">
        <v>46</v>
      </c>
      <c r="H85" s="41"/>
      <c r="I85" s="41"/>
      <c r="J85" s="40" t="s">
        <v>168</v>
      </c>
      <c r="K85" s="41">
        <f t="shared" si="9"/>
        <v>80.5</v>
      </c>
      <c r="L85" s="41">
        <v>34.5</v>
      </c>
      <c r="M85" s="41">
        <v>46</v>
      </c>
      <c r="N85" s="41"/>
      <c r="O85" s="41"/>
      <c r="P85" s="27">
        <f>E85+E86+E87-K85-K86-K87</f>
        <v>12</v>
      </c>
    </row>
    <row r="86" s="6" customFormat="1" ht="37.5" spans="1:16">
      <c r="A86" s="18"/>
      <c r="B86" s="40"/>
      <c r="C86" s="40"/>
      <c r="D86" s="40" t="s">
        <v>186</v>
      </c>
      <c r="E86" s="41">
        <f t="shared" si="8"/>
        <v>2.618</v>
      </c>
      <c r="F86" s="41"/>
      <c r="G86" s="41"/>
      <c r="H86" s="41">
        <v>2.618</v>
      </c>
      <c r="I86" s="41"/>
      <c r="J86" s="40" t="s">
        <v>186</v>
      </c>
      <c r="K86" s="41">
        <f t="shared" si="9"/>
        <v>2.618</v>
      </c>
      <c r="L86" s="41"/>
      <c r="M86" s="41"/>
      <c r="N86" s="41">
        <v>2.618</v>
      </c>
      <c r="O86" s="41"/>
      <c r="P86" s="27"/>
    </row>
    <row r="87" s="6" customFormat="1" ht="37.5" spans="1:16">
      <c r="A87" s="18"/>
      <c r="B87" s="40"/>
      <c r="C87" s="40"/>
      <c r="D87" s="40" t="s">
        <v>169</v>
      </c>
      <c r="E87" s="41">
        <f t="shared" si="8"/>
        <v>31.882</v>
      </c>
      <c r="F87" s="41"/>
      <c r="G87" s="41"/>
      <c r="H87" s="42"/>
      <c r="I87" s="41">
        <v>31.882</v>
      </c>
      <c r="J87" s="40" t="s">
        <v>169</v>
      </c>
      <c r="K87" s="41">
        <f t="shared" si="9"/>
        <v>19.882</v>
      </c>
      <c r="L87" s="41"/>
      <c r="M87" s="41"/>
      <c r="N87" s="42"/>
      <c r="O87" s="41">
        <f>31.882-12</f>
        <v>19.882</v>
      </c>
      <c r="P87" s="27"/>
    </row>
    <row r="88" s="6" customFormat="1" ht="37.5" spans="1:16">
      <c r="A88" s="18">
        <v>44</v>
      </c>
      <c r="B88" s="40" t="s">
        <v>217</v>
      </c>
      <c r="C88" s="40" t="s">
        <v>185</v>
      </c>
      <c r="D88" s="40" t="s">
        <v>168</v>
      </c>
      <c r="E88" s="41">
        <f t="shared" si="8"/>
        <v>38.5</v>
      </c>
      <c r="F88" s="41">
        <v>16.5</v>
      </c>
      <c r="G88" s="41">
        <v>22</v>
      </c>
      <c r="H88" s="41"/>
      <c r="I88" s="42"/>
      <c r="J88" s="40" t="s">
        <v>168</v>
      </c>
      <c r="K88" s="41">
        <f t="shared" si="9"/>
        <v>38.5</v>
      </c>
      <c r="L88" s="41">
        <v>16.5</v>
      </c>
      <c r="M88" s="41">
        <v>22</v>
      </c>
      <c r="N88" s="41"/>
      <c r="O88" s="42"/>
      <c r="P88" s="27">
        <f>E88+E89-K88-K89</f>
        <v>0.0599999999999987</v>
      </c>
    </row>
    <row r="89" s="6" customFormat="1" ht="37.5" spans="1:16">
      <c r="A89" s="18"/>
      <c r="B89" s="40"/>
      <c r="C89" s="40"/>
      <c r="D89" s="40" t="s">
        <v>169</v>
      </c>
      <c r="E89" s="41">
        <f t="shared" si="8"/>
        <v>16.5</v>
      </c>
      <c r="F89" s="41"/>
      <c r="G89" s="41"/>
      <c r="H89" s="41"/>
      <c r="I89" s="41">
        <v>16.5</v>
      </c>
      <c r="J89" s="40" t="s">
        <v>169</v>
      </c>
      <c r="K89" s="41">
        <f t="shared" si="9"/>
        <v>16.44</v>
      </c>
      <c r="L89" s="41"/>
      <c r="M89" s="41"/>
      <c r="N89" s="41"/>
      <c r="O89" s="41">
        <v>16.44</v>
      </c>
      <c r="P89" s="27"/>
    </row>
    <row r="90" s="6" customFormat="1" ht="37.5" spans="1:16">
      <c r="A90" s="18">
        <v>45</v>
      </c>
      <c r="B90" s="40" t="s">
        <v>218</v>
      </c>
      <c r="C90" s="40" t="s">
        <v>185</v>
      </c>
      <c r="D90" s="40" t="s">
        <v>168</v>
      </c>
      <c r="E90" s="41">
        <f t="shared" si="8"/>
        <v>59.5</v>
      </c>
      <c r="F90" s="41">
        <v>25.5</v>
      </c>
      <c r="G90" s="41">
        <v>34</v>
      </c>
      <c r="H90" s="41"/>
      <c r="I90" s="42"/>
      <c r="J90" s="40" t="s">
        <v>168</v>
      </c>
      <c r="K90" s="41">
        <f t="shared" si="9"/>
        <v>59.5</v>
      </c>
      <c r="L90" s="41">
        <v>25.5</v>
      </c>
      <c r="M90" s="41">
        <v>34</v>
      </c>
      <c r="N90" s="41"/>
      <c r="O90" s="42"/>
      <c r="P90" s="27">
        <f>E90+E91+E92-K90-K91-K92</f>
        <v>9</v>
      </c>
    </row>
    <row r="91" s="6" customFormat="1" ht="37.5" spans="1:16">
      <c r="A91" s="18"/>
      <c r="B91" s="40"/>
      <c r="C91" s="40"/>
      <c r="D91" s="40" t="s">
        <v>186</v>
      </c>
      <c r="E91" s="41">
        <f t="shared" si="8"/>
        <v>7.76</v>
      </c>
      <c r="F91" s="41"/>
      <c r="G91" s="41"/>
      <c r="H91" s="41">
        <v>7.76</v>
      </c>
      <c r="I91" s="41"/>
      <c r="J91" s="40" t="s">
        <v>186</v>
      </c>
      <c r="K91" s="41">
        <f t="shared" si="9"/>
        <v>7.76</v>
      </c>
      <c r="L91" s="41"/>
      <c r="M91" s="41"/>
      <c r="N91" s="41">
        <v>7.76</v>
      </c>
      <c r="O91" s="41"/>
      <c r="P91" s="27"/>
    </row>
    <row r="92" s="6" customFormat="1" ht="37.5" spans="1:16">
      <c r="A92" s="18"/>
      <c r="B92" s="40"/>
      <c r="C92" s="40"/>
      <c r="D92" s="40" t="s">
        <v>169</v>
      </c>
      <c r="E92" s="41">
        <f t="shared" si="8"/>
        <v>17.74</v>
      </c>
      <c r="F92" s="41"/>
      <c r="G92" s="41"/>
      <c r="H92" s="42"/>
      <c r="I92" s="41">
        <v>17.74</v>
      </c>
      <c r="J92" s="40" t="s">
        <v>169</v>
      </c>
      <c r="K92" s="41">
        <f t="shared" si="9"/>
        <v>8.74</v>
      </c>
      <c r="L92" s="41"/>
      <c r="M92" s="41"/>
      <c r="N92" s="42"/>
      <c r="O92" s="41">
        <f>17.74-9</f>
        <v>8.74</v>
      </c>
      <c r="P92" s="27"/>
    </row>
    <row r="93" s="6" customFormat="1" ht="56.25" spans="1:16">
      <c r="A93" s="18">
        <v>46</v>
      </c>
      <c r="B93" s="40" t="s">
        <v>219</v>
      </c>
      <c r="C93" s="40" t="s">
        <v>185</v>
      </c>
      <c r="D93" s="40" t="s">
        <v>169</v>
      </c>
      <c r="E93" s="41">
        <f t="shared" si="8"/>
        <v>14.48</v>
      </c>
      <c r="F93" s="41"/>
      <c r="G93" s="41"/>
      <c r="H93" s="41"/>
      <c r="I93" s="41">
        <v>14.48</v>
      </c>
      <c r="J93" s="40" t="s">
        <v>169</v>
      </c>
      <c r="K93" s="41">
        <f t="shared" si="9"/>
        <v>14.48</v>
      </c>
      <c r="L93" s="41"/>
      <c r="M93" s="41"/>
      <c r="N93" s="41"/>
      <c r="O93" s="41">
        <v>14.48</v>
      </c>
      <c r="P93" s="27"/>
    </row>
    <row r="94" s="6" customFormat="1" ht="56.25" spans="1:16">
      <c r="A94" s="18">
        <v>47</v>
      </c>
      <c r="B94" s="40" t="s">
        <v>220</v>
      </c>
      <c r="C94" s="40" t="s">
        <v>185</v>
      </c>
      <c r="D94" s="40" t="s">
        <v>186</v>
      </c>
      <c r="E94" s="41">
        <f t="shared" si="8"/>
        <v>10</v>
      </c>
      <c r="F94" s="41"/>
      <c r="G94" s="41"/>
      <c r="H94" s="41">
        <v>10</v>
      </c>
      <c r="I94" s="41"/>
      <c r="J94" s="40" t="s">
        <v>186</v>
      </c>
      <c r="K94" s="41">
        <f t="shared" si="9"/>
        <v>10</v>
      </c>
      <c r="L94" s="41"/>
      <c r="M94" s="41"/>
      <c r="N94" s="41">
        <v>10</v>
      </c>
      <c r="O94" s="41"/>
      <c r="P94" s="27"/>
    </row>
    <row r="95" s="6" customFormat="1" ht="56.25" spans="1:16">
      <c r="A95" s="18">
        <v>48</v>
      </c>
      <c r="B95" s="40" t="s">
        <v>221</v>
      </c>
      <c r="C95" s="40" t="s">
        <v>185</v>
      </c>
      <c r="D95" s="40" t="s">
        <v>186</v>
      </c>
      <c r="E95" s="41">
        <f t="shared" si="8"/>
        <v>10</v>
      </c>
      <c r="F95" s="41"/>
      <c r="G95" s="41"/>
      <c r="H95" s="41">
        <v>10</v>
      </c>
      <c r="I95" s="41"/>
      <c r="J95" s="40" t="s">
        <v>186</v>
      </c>
      <c r="K95" s="41">
        <f t="shared" si="9"/>
        <v>10</v>
      </c>
      <c r="L95" s="41"/>
      <c r="M95" s="41"/>
      <c r="N95" s="41">
        <v>10</v>
      </c>
      <c r="O95" s="41"/>
      <c r="P95" s="27"/>
    </row>
    <row r="96" s="6" customFormat="1" ht="56.25" spans="1:16">
      <c r="A96" s="18">
        <v>49</v>
      </c>
      <c r="B96" s="40" t="s">
        <v>222</v>
      </c>
      <c r="C96" s="40" t="s">
        <v>185</v>
      </c>
      <c r="D96" s="40" t="s">
        <v>186</v>
      </c>
      <c r="E96" s="41">
        <f t="shared" si="8"/>
        <v>10</v>
      </c>
      <c r="F96" s="41"/>
      <c r="G96" s="41"/>
      <c r="H96" s="41">
        <v>10</v>
      </c>
      <c r="I96" s="41"/>
      <c r="J96" s="40" t="s">
        <v>186</v>
      </c>
      <c r="K96" s="41">
        <f t="shared" si="9"/>
        <v>10</v>
      </c>
      <c r="L96" s="41"/>
      <c r="M96" s="41"/>
      <c r="N96" s="41">
        <v>10</v>
      </c>
      <c r="O96" s="41"/>
      <c r="P96" s="27"/>
    </row>
    <row r="97" s="6" customFormat="1" ht="56.25" spans="1:16">
      <c r="A97" s="18">
        <v>50</v>
      </c>
      <c r="B97" s="40" t="s">
        <v>223</v>
      </c>
      <c r="C97" s="40" t="s">
        <v>185</v>
      </c>
      <c r="D97" s="40" t="s">
        <v>186</v>
      </c>
      <c r="E97" s="41">
        <f t="shared" si="8"/>
        <v>10</v>
      </c>
      <c r="F97" s="41"/>
      <c r="G97" s="41"/>
      <c r="H97" s="41">
        <v>10</v>
      </c>
      <c r="I97" s="41"/>
      <c r="J97" s="40" t="s">
        <v>186</v>
      </c>
      <c r="K97" s="41">
        <f t="shared" si="9"/>
        <v>10</v>
      </c>
      <c r="L97" s="41"/>
      <c r="M97" s="41"/>
      <c r="N97" s="41">
        <v>10</v>
      </c>
      <c r="O97" s="41"/>
      <c r="P97" s="27"/>
    </row>
    <row r="98" s="6" customFormat="1" ht="56.25" spans="1:16">
      <c r="A98" s="18">
        <v>51</v>
      </c>
      <c r="B98" s="40" t="s">
        <v>224</v>
      </c>
      <c r="C98" s="40" t="s">
        <v>185</v>
      </c>
      <c r="D98" s="40" t="s">
        <v>186</v>
      </c>
      <c r="E98" s="41">
        <f t="shared" si="8"/>
        <v>10</v>
      </c>
      <c r="F98" s="41"/>
      <c r="G98" s="41"/>
      <c r="H98" s="41">
        <v>10</v>
      </c>
      <c r="I98" s="41"/>
      <c r="J98" s="40" t="s">
        <v>186</v>
      </c>
      <c r="K98" s="41">
        <f t="shared" si="9"/>
        <v>10</v>
      </c>
      <c r="L98" s="41"/>
      <c r="M98" s="41"/>
      <c r="N98" s="41">
        <v>10</v>
      </c>
      <c r="O98" s="41"/>
      <c r="P98" s="27"/>
    </row>
    <row r="99" s="6" customFormat="1" ht="56.25" spans="1:16">
      <c r="A99" s="18">
        <v>52</v>
      </c>
      <c r="B99" s="40" t="s">
        <v>225</v>
      </c>
      <c r="C99" s="40" t="s">
        <v>185</v>
      </c>
      <c r="D99" s="40" t="s">
        <v>186</v>
      </c>
      <c r="E99" s="41">
        <f t="shared" si="8"/>
        <v>10</v>
      </c>
      <c r="F99" s="41"/>
      <c r="G99" s="41"/>
      <c r="H99" s="41">
        <v>10</v>
      </c>
      <c r="I99" s="41"/>
      <c r="J99" s="40" t="s">
        <v>186</v>
      </c>
      <c r="K99" s="41">
        <f t="shared" si="9"/>
        <v>10</v>
      </c>
      <c r="L99" s="41"/>
      <c r="M99" s="41"/>
      <c r="N99" s="41">
        <v>10</v>
      </c>
      <c r="O99" s="41"/>
      <c r="P99" s="27"/>
    </row>
    <row r="100" s="6" customFormat="1" ht="56.25" spans="1:16">
      <c r="A100" s="18">
        <v>53</v>
      </c>
      <c r="B100" s="40" t="s">
        <v>226</v>
      </c>
      <c r="C100" s="40" t="s">
        <v>185</v>
      </c>
      <c r="D100" s="40" t="s">
        <v>186</v>
      </c>
      <c r="E100" s="41">
        <f t="shared" si="8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9"/>
        <v>10</v>
      </c>
      <c r="L100" s="41"/>
      <c r="M100" s="41"/>
      <c r="N100" s="41">
        <v>10</v>
      </c>
      <c r="O100" s="41"/>
      <c r="P100" s="27"/>
    </row>
    <row r="101" s="6" customFormat="1" ht="37.5" spans="1:16">
      <c r="A101" s="18">
        <v>54</v>
      </c>
      <c r="B101" s="40" t="s">
        <v>87</v>
      </c>
      <c r="C101" s="40" t="s">
        <v>185</v>
      </c>
      <c r="D101" s="40" t="s">
        <v>186</v>
      </c>
      <c r="E101" s="41">
        <f t="shared" si="8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9"/>
        <v>10</v>
      </c>
      <c r="L101" s="41"/>
      <c r="M101" s="41"/>
      <c r="N101" s="41">
        <v>10</v>
      </c>
      <c r="O101" s="41"/>
      <c r="P101" s="27"/>
    </row>
    <row r="102" s="6" customFormat="1" ht="37.5" spans="1:16">
      <c r="A102" s="18">
        <v>55</v>
      </c>
      <c r="B102" s="40" t="s">
        <v>227</v>
      </c>
      <c r="C102" s="40" t="s">
        <v>185</v>
      </c>
      <c r="D102" s="40" t="s">
        <v>186</v>
      </c>
      <c r="E102" s="41">
        <f t="shared" si="8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9"/>
        <v>10</v>
      </c>
      <c r="L102" s="41"/>
      <c r="M102" s="41"/>
      <c r="N102" s="41">
        <v>10</v>
      </c>
      <c r="O102" s="41"/>
      <c r="P102" s="27"/>
    </row>
    <row r="103" s="6" customFormat="1" ht="56.25" spans="1:16">
      <c r="A103" s="18">
        <v>56</v>
      </c>
      <c r="B103" s="40" t="s">
        <v>228</v>
      </c>
      <c r="C103" s="40" t="s">
        <v>185</v>
      </c>
      <c r="D103" s="40" t="s">
        <v>186</v>
      </c>
      <c r="E103" s="41">
        <f t="shared" si="8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9"/>
        <v>10</v>
      </c>
      <c r="L103" s="41"/>
      <c r="M103" s="41"/>
      <c r="N103" s="41">
        <v>10</v>
      </c>
      <c r="O103" s="41"/>
      <c r="P103" s="27"/>
    </row>
    <row r="104" s="6" customFormat="1" ht="56.25" spans="1:16">
      <c r="A104" s="18">
        <v>57</v>
      </c>
      <c r="B104" s="40" t="s">
        <v>229</v>
      </c>
      <c r="C104" s="40" t="s">
        <v>185</v>
      </c>
      <c r="D104" s="40" t="s">
        <v>186</v>
      </c>
      <c r="E104" s="41">
        <f t="shared" si="8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9"/>
        <v>10</v>
      </c>
      <c r="L104" s="41"/>
      <c r="M104" s="41"/>
      <c r="N104" s="41">
        <v>10</v>
      </c>
      <c r="O104" s="41"/>
      <c r="P104" s="27"/>
    </row>
    <row r="105" s="6" customFormat="1" ht="37.5" spans="1:16">
      <c r="A105" s="18">
        <v>58</v>
      </c>
      <c r="B105" s="40" t="s">
        <v>230</v>
      </c>
      <c r="C105" s="40" t="s">
        <v>185</v>
      </c>
      <c r="D105" s="40" t="s">
        <v>186</v>
      </c>
      <c r="E105" s="41">
        <f t="shared" si="8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9"/>
        <v>10</v>
      </c>
      <c r="L105" s="41"/>
      <c r="M105" s="41"/>
      <c r="N105" s="41">
        <v>10</v>
      </c>
      <c r="O105" s="41"/>
      <c r="P105" s="27"/>
    </row>
    <row r="106" s="6" customFormat="1" ht="56.25" spans="1:16">
      <c r="A106" s="18">
        <v>59</v>
      </c>
      <c r="B106" s="40" t="s">
        <v>231</v>
      </c>
      <c r="C106" s="40" t="s">
        <v>185</v>
      </c>
      <c r="D106" s="40" t="s">
        <v>186</v>
      </c>
      <c r="E106" s="41">
        <f t="shared" si="8"/>
        <v>10</v>
      </c>
      <c r="F106" s="41"/>
      <c r="G106" s="41"/>
      <c r="H106" s="41">
        <v>10</v>
      </c>
      <c r="I106" s="41"/>
      <c r="J106" s="40" t="s">
        <v>186</v>
      </c>
      <c r="K106" s="41">
        <f t="shared" si="9"/>
        <v>10</v>
      </c>
      <c r="L106" s="41"/>
      <c r="M106" s="41"/>
      <c r="N106" s="41">
        <v>10</v>
      </c>
      <c r="O106" s="41"/>
      <c r="P106" s="27"/>
    </row>
    <row r="107" s="6" customFormat="1" ht="37.5" spans="1:16">
      <c r="A107" s="18">
        <v>60</v>
      </c>
      <c r="B107" s="40" t="s">
        <v>232</v>
      </c>
      <c r="C107" s="40" t="s">
        <v>167</v>
      </c>
      <c r="D107" s="40" t="s">
        <v>168</v>
      </c>
      <c r="E107" s="41">
        <f t="shared" si="8"/>
        <v>300</v>
      </c>
      <c r="F107" s="41">
        <v>120</v>
      </c>
      <c r="G107" s="41">
        <v>180</v>
      </c>
      <c r="H107" s="41"/>
      <c r="I107" s="42"/>
      <c r="J107" s="40" t="s">
        <v>168</v>
      </c>
      <c r="K107" s="41">
        <f t="shared" si="9"/>
        <v>300</v>
      </c>
      <c r="L107" s="41">
        <v>120</v>
      </c>
      <c r="M107" s="41">
        <v>180</v>
      </c>
      <c r="N107" s="41"/>
      <c r="O107" s="42"/>
      <c r="P107" s="26">
        <f>E107+E108+E109-K107-K108-K109</f>
        <v>35</v>
      </c>
    </row>
    <row r="108" s="6" customFormat="1" ht="37" customHeight="1" spans="1:16">
      <c r="A108" s="18"/>
      <c r="B108" s="40"/>
      <c r="C108" s="40"/>
      <c r="D108" s="40" t="s">
        <v>182</v>
      </c>
      <c r="E108" s="41">
        <f t="shared" si="8"/>
        <v>40</v>
      </c>
      <c r="F108" s="41"/>
      <c r="G108" s="41">
        <v>40</v>
      </c>
      <c r="H108" s="41"/>
      <c r="I108" s="42"/>
      <c r="J108" s="40" t="s">
        <v>182</v>
      </c>
      <c r="K108" s="41">
        <f t="shared" si="9"/>
        <v>40</v>
      </c>
      <c r="L108" s="41"/>
      <c r="M108" s="41">
        <v>40</v>
      </c>
      <c r="N108" s="41"/>
      <c r="O108" s="42"/>
      <c r="P108" s="26"/>
    </row>
    <row r="109" s="6" customFormat="1" ht="37.5" spans="1:16">
      <c r="A109" s="18"/>
      <c r="B109" s="40"/>
      <c r="C109" s="40"/>
      <c r="D109" s="40" t="s">
        <v>169</v>
      </c>
      <c r="E109" s="41">
        <f t="shared" si="8"/>
        <v>100</v>
      </c>
      <c r="F109" s="41"/>
      <c r="G109" s="41"/>
      <c r="H109" s="41"/>
      <c r="I109" s="41">
        <v>100</v>
      </c>
      <c r="J109" s="40" t="s">
        <v>169</v>
      </c>
      <c r="K109" s="41">
        <f t="shared" si="9"/>
        <v>65</v>
      </c>
      <c r="L109" s="41"/>
      <c r="M109" s="41"/>
      <c r="N109" s="41"/>
      <c r="O109" s="41">
        <f>100-35</f>
        <v>65</v>
      </c>
      <c r="P109" s="26"/>
    </row>
    <row r="110" s="6" customFormat="1" ht="37.5" spans="1:16">
      <c r="A110" s="18">
        <v>61</v>
      </c>
      <c r="B110" s="40" t="s">
        <v>233</v>
      </c>
      <c r="C110" s="40" t="s">
        <v>167</v>
      </c>
      <c r="D110" s="40" t="s">
        <v>168</v>
      </c>
      <c r="E110" s="41">
        <f t="shared" si="8"/>
        <v>170</v>
      </c>
      <c r="F110" s="41">
        <v>140</v>
      </c>
      <c r="G110" s="41">
        <v>30</v>
      </c>
      <c r="H110" s="41"/>
      <c r="I110" s="41"/>
      <c r="J110" s="40" t="s">
        <v>168</v>
      </c>
      <c r="K110" s="41">
        <f t="shared" si="9"/>
        <v>170</v>
      </c>
      <c r="L110" s="41">
        <v>140</v>
      </c>
      <c r="M110" s="41">
        <v>30</v>
      </c>
      <c r="N110" s="41"/>
      <c r="O110" s="41"/>
      <c r="P110" s="27"/>
    </row>
    <row r="111" s="6" customFormat="1" ht="37.5" spans="1:16">
      <c r="A111" s="18">
        <v>62</v>
      </c>
      <c r="B111" s="40" t="s">
        <v>234</v>
      </c>
      <c r="C111" s="40" t="s">
        <v>167</v>
      </c>
      <c r="D111" s="40" t="s">
        <v>168</v>
      </c>
      <c r="E111" s="41">
        <f t="shared" si="8"/>
        <v>200</v>
      </c>
      <c r="F111" s="41">
        <v>170</v>
      </c>
      <c r="G111" s="41">
        <v>30</v>
      </c>
      <c r="H111" s="41"/>
      <c r="I111" s="42"/>
      <c r="J111" s="40" t="s">
        <v>168</v>
      </c>
      <c r="K111" s="41">
        <f t="shared" si="9"/>
        <v>200</v>
      </c>
      <c r="L111" s="41">
        <v>170</v>
      </c>
      <c r="M111" s="41">
        <v>30</v>
      </c>
      <c r="N111" s="41"/>
      <c r="O111" s="42"/>
      <c r="P111" s="26">
        <f>E111+E112+E113-K111-K112-K113</f>
        <v>10</v>
      </c>
    </row>
    <row r="112" s="6" customFormat="1" ht="40" customHeight="1" spans="1:16">
      <c r="A112" s="18"/>
      <c r="B112" s="40"/>
      <c r="C112" s="40"/>
      <c r="D112" s="40" t="s">
        <v>182</v>
      </c>
      <c r="E112" s="41">
        <f t="shared" si="8"/>
        <v>100</v>
      </c>
      <c r="F112" s="41"/>
      <c r="G112" s="41">
        <v>100</v>
      </c>
      <c r="H112" s="41"/>
      <c r="I112" s="42"/>
      <c r="J112" s="40" t="s">
        <v>182</v>
      </c>
      <c r="K112" s="41">
        <f t="shared" si="9"/>
        <v>100</v>
      </c>
      <c r="L112" s="41"/>
      <c r="M112" s="41">
        <v>100</v>
      </c>
      <c r="N112" s="41"/>
      <c r="O112" s="42"/>
      <c r="P112" s="26"/>
    </row>
    <row r="113" s="6" customFormat="1" ht="37.5" spans="1:217">
      <c r="A113" s="18"/>
      <c r="B113" s="40"/>
      <c r="C113" s="40"/>
      <c r="D113" s="40" t="s">
        <v>169</v>
      </c>
      <c r="E113" s="41">
        <f t="shared" si="8"/>
        <v>60</v>
      </c>
      <c r="F113" s="41"/>
      <c r="G113" s="41"/>
      <c r="H113" s="41"/>
      <c r="I113" s="41">
        <v>60</v>
      </c>
      <c r="J113" s="40" t="s">
        <v>169</v>
      </c>
      <c r="K113" s="41">
        <f t="shared" si="9"/>
        <v>50</v>
      </c>
      <c r="L113" s="41"/>
      <c r="M113" s="41"/>
      <c r="N113" s="41"/>
      <c r="O113" s="41">
        <f>60-10</f>
        <v>50</v>
      </c>
      <c r="P113" s="26"/>
    </row>
    <row r="114" s="6" customFormat="1" ht="37.5" spans="1:217">
      <c r="A114" s="18">
        <v>63</v>
      </c>
      <c r="B114" s="40" t="s">
        <v>235</v>
      </c>
      <c r="C114" s="40" t="s">
        <v>167</v>
      </c>
      <c r="D114" s="40" t="s">
        <v>168</v>
      </c>
      <c r="E114" s="41">
        <f t="shared" si="8"/>
        <v>80</v>
      </c>
      <c r="F114" s="41">
        <v>80</v>
      </c>
      <c r="G114" s="41"/>
      <c r="H114" s="41"/>
      <c r="I114" s="41"/>
      <c r="J114" s="40" t="s">
        <v>168</v>
      </c>
      <c r="K114" s="41">
        <f t="shared" si="9"/>
        <v>80</v>
      </c>
      <c r="L114" s="41">
        <v>80</v>
      </c>
      <c r="M114" s="41"/>
      <c r="N114" s="41"/>
      <c r="O114" s="41"/>
      <c r="P114" s="27"/>
    </row>
    <row r="115" s="6" customFormat="1" ht="56.25" spans="1:217">
      <c r="A115" s="18">
        <v>64</v>
      </c>
      <c r="B115" s="40" t="s">
        <v>236</v>
      </c>
      <c r="C115" s="40" t="s">
        <v>185</v>
      </c>
      <c r="D115" s="40" t="s">
        <v>168</v>
      </c>
      <c r="E115" s="41">
        <f t="shared" si="8"/>
        <v>9.7</v>
      </c>
      <c r="F115" s="41">
        <v>9.7</v>
      </c>
      <c r="G115" s="41"/>
      <c r="H115" s="41"/>
      <c r="I115" s="41"/>
      <c r="J115" s="40" t="s">
        <v>168</v>
      </c>
      <c r="K115" s="41">
        <f t="shared" si="9"/>
        <v>11.190739</v>
      </c>
      <c r="L115" s="41">
        <v>11.190739</v>
      </c>
      <c r="M115" s="41"/>
      <c r="N115" s="41"/>
      <c r="O115" s="41"/>
      <c r="P115" s="27">
        <f>E115-K115</f>
        <v>-1.490739</v>
      </c>
    </row>
    <row r="116" s="6" customFormat="1" ht="56.25" spans="1:217">
      <c r="A116" s="18">
        <v>65</v>
      </c>
      <c r="B116" s="40" t="s">
        <v>237</v>
      </c>
      <c r="C116" s="40" t="s">
        <v>185</v>
      </c>
      <c r="D116" s="40" t="s">
        <v>169</v>
      </c>
      <c r="E116" s="41">
        <f t="shared" si="8"/>
        <v>10</v>
      </c>
      <c r="F116" s="41"/>
      <c r="G116" s="41"/>
      <c r="H116" s="41"/>
      <c r="I116" s="41">
        <v>10</v>
      </c>
      <c r="J116" s="40" t="s">
        <v>169</v>
      </c>
      <c r="K116" s="41">
        <f t="shared" si="9"/>
        <v>10</v>
      </c>
      <c r="L116" s="41"/>
      <c r="M116" s="41"/>
      <c r="N116" s="41"/>
      <c r="O116" s="41">
        <v>10</v>
      </c>
      <c r="P116" s="27"/>
    </row>
    <row r="117" s="6" customFormat="1" ht="56.25" spans="1:217">
      <c r="A117" s="18">
        <v>66</v>
      </c>
      <c r="B117" s="40" t="s">
        <v>238</v>
      </c>
      <c r="C117" s="40" t="s">
        <v>185</v>
      </c>
      <c r="D117" s="40" t="s">
        <v>169</v>
      </c>
      <c r="E117" s="41">
        <f t="shared" si="8"/>
        <v>10</v>
      </c>
      <c r="F117" s="41"/>
      <c r="G117" s="41"/>
      <c r="H117" s="41"/>
      <c r="I117" s="41">
        <v>10</v>
      </c>
      <c r="J117" s="40" t="s">
        <v>169</v>
      </c>
      <c r="K117" s="41">
        <f t="shared" si="9"/>
        <v>10</v>
      </c>
      <c r="L117" s="41"/>
      <c r="M117" s="41"/>
      <c r="N117" s="41"/>
      <c r="O117" s="41">
        <v>10</v>
      </c>
      <c r="P117" s="27"/>
    </row>
    <row r="118" s="6" customFormat="1" ht="56.25" spans="1:217">
      <c r="A118" s="18">
        <v>67</v>
      </c>
      <c r="B118" s="40" t="s">
        <v>239</v>
      </c>
      <c r="C118" s="40" t="s">
        <v>185</v>
      </c>
      <c r="D118" s="40" t="s">
        <v>169</v>
      </c>
      <c r="E118" s="41">
        <f t="shared" si="8"/>
        <v>10</v>
      </c>
      <c r="F118" s="41"/>
      <c r="G118" s="41"/>
      <c r="H118" s="41"/>
      <c r="I118" s="41">
        <v>10</v>
      </c>
      <c r="J118" s="40" t="s">
        <v>169</v>
      </c>
      <c r="K118" s="41">
        <f t="shared" si="9"/>
        <v>10</v>
      </c>
      <c r="L118" s="41"/>
      <c r="M118" s="41"/>
      <c r="N118" s="41"/>
      <c r="O118" s="41">
        <v>10</v>
      </c>
      <c r="P118" s="27"/>
    </row>
    <row r="119" s="6" customFormat="1" ht="37.5" spans="1:217">
      <c r="A119" s="18">
        <v>68</v>
      </c>
      <c r="B119" s="40" t="s">
        <v>240</v>
      </c>
      <c r="C119" s="40" t="s">
        <v>241</v>
      </c>
      <c r="D119" s="40" t="s">
        <v>169</v>
      </c>
      <c r="E119" s="41">
        <f t="shared" si="8"/>
        <v>20</v>
      </c>
      <c r="F119" s="41"/>
      <c r="G119" s="41"/>
      <c r="H119" s="41"/>
      <c r="I119" s="41">
        <v>20</v>
      </c>
      <c r="J119" s="40" t="s">
        <v>169</v>
      </c>
      <c r="K119" s="41">
        <f t="shared" si="9"/>
        <v>20</v>
      </c>
      <c r="L119" s="41"/>
      <c r="M119" s="41"/>
      <c r="N119" s="41"/>
      <c r="O119" s="41">
        <v>20</v>
      </c>
      <c r="P119" s="27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</row>
    <row r="120" s="6" customFormat="1" ht="40" customHeight="1" spans="1:217">
      <c r="A120" s="18">
        <v>69</v>
      </c>
      <c r="B120" s="40" t="s">
        <v>242</v>
      </c>
      <c r="C120" s="40" t="s">
        <v>167</v>
      </c>
      <c r="D120" s="40" t="s">
        <v>168</v>
      </c>
      <c r="E120" s="41">
        <f t="shared" si="8"/>
        <v>1514.249181</v>
      </c>
      <c r="F120" s="41">
        <v>836.977909</v>
      </c>
      <c r="G120" s="41">
        <v>677.271272</v>
      </c>
      <c r="H120" s="41"/>
      <c r="I120" s="41"/>
      <c r="J120" s="40" t="s">
        <v>168</v>
      </c>
      <c r="K120" s="41">
        <f t="shared" si="9"/>
        <v>1496.478851</v>
      </c>
      <c r="L120" s="74">
        <v>819.207579</v>
      </c>
      <c r="M120" s="41">
        <v>677.271272</v>
      </c>
      <c r="N120" s="41"/>
      <c r="O120" s="41"/>
      <c r="P120" s="26">
        <f>E120+E121+E122+E123+E124-K120-K121-K122-K123-K124</f>
        <v>201.298349</v>
      </c>
    </row>
    <row r="121" s="6" customFormat="1" ht="40" customHeight="1" spans="1:217">
      <c r="A121" s="18"/>
      <c r="B121" s="40"/>
      <c r="C121" s="40"/>
      <c r="D121" s="40" t="s">
        <v>174</v>
      </c>
      <c r="E121" s="41">
        <f t="shared" si="8"/>
        <v>67</v>
      </c>
      <c r="F121" s="41">
        <v>67</v>
      </c>
      <c r="G121" s="41"/>
      <c r="H121" s="41"/>
      <c r="I121" s="41"/>
      <c r="J121" s="40" t="s">
        <v>174</v>
      </c>
      <c r="K121" s="41">
        <f t="shared" si="9"/>
        <v>67</v>
      </c>
      <c r="L121" s="41">
        <v>67</v>
      </c>
      <c r="M121" s="41"/>
      <c r="N121" s="41"/>
      <c r="O121" s="41"/>
      <c r="P121" s="26"/>
    </row>
    <row r="122" s="6" customFormat="1" ht="40" customHeight="1" spans="1:217">
      <c r="A122" s="18"/>
      <c r="B122" s="40"/>
      <c r="C122" s="40"/>
      <c r="D122" s="40" t="s">
        <v>186</v>
      </c>
      <c r="E122" s="41">
        <f t="shared" si="8"/>
        <v>22.728728</v>
      </c>
      <c r="F122" s="41"/>
      <c r="G122" s="41"/>
      <c r="H122" s="41">
        <v>22.728728</v>
      </c>
      <c r="I122" s="41"/>
      <c r="J122" s="40" t="s">
        <v>186</v>
      </c>
      <c r="K122" s="41">
        <f t="shared" si="9"/>
        <v>0</v>
      </c>
      <c r="L122" s="41"/>
      <c r="M122" s="41"/>
      <c r="N122" s="41">
        <f>22.728728-0.745393-21.983335</f>
        <v>0</v>
      </c>
      <c r="O122" s="41"/>
      <c r="P122" s="26"/>
    </row>
    <row r="123" s="6" customFormat="1" ht="40" customHeight="1" spans="1:217">
      <c r="A123" s="18"/>
      <c r="B123" s="40"/>
      <c r="C123" s="40"/>
      <c r="D123" s="40" t="s">
        <v>182</v>
      </c>
      <c r="E123" s="41">
        <f t="shared" si="8"/>
        <v>138</v>
      </c>
      <c r="F123" s="41">
        <v>60</v>
      </c>
      <c r="G123" s="41">
        <v>78</v>
      </c>
      <c r="H123" s="41"/>
      <c r="I123" s="41"/>
      <c r="J123" s="40" t="s">
        <v>182</v>
      </c>
      <c r="K123" s="41">
        <f t="shared" si="9"/>
        <v>123.2228</v>
      </c>
      <c r="L123" s="41">
        <f>60-14.7772</f>
        <v>45.2228</v>
      </c>
      <c r="M123" s="41">
        <v>78</v>
      </c>
      <c r="N123" s="41"/>
      <c r="O123" s="41"/>
      <c r="P123" s="26"/>
    </row>
    <row r="124" s="6" customFormat="1" ht="40" customHeight="1" spans="1:217">
      <c r="A124" s="18"/>
      <c r="B124" s="40"/>
      <c r="C124" s="40"/>
      <c r="D124" s="40" t="s">
        <v>169</v>
      </c>
      <c r="E124" s="41">
        <f t="shared" si="8"/>
        <v>146.022091</v>
      </c>
      <c r="F124" s="41"/>
      <c r="G124" s="41"/>
      <c r="H124" s="41"/>
      <c r="I124" s="41">
        <v>146.022091</v>
      </c>
      <c r="J124" s="40" t="s">
        <v>169</v>
      </c>
      <c r="K124" s="41">
        <f t="shared" si="9"/>
        <v>0</v>
      </c>
      <c r="L124" s="41"/>
      <c r="M124" s="41"/>
      <c r="N124" s="41"/>
      <c r="O124" s="41">
        <f>40-26.590355-13.409645</f>
        <v>0</v>
      </c>
      <c r="P124" s="26"/>
    </row>
    <row r="125" s="6" customFormat="1" ht="37.5" spans="1:217">
      <c r="A125" s="18">
        <v>70</v>
      </c>
      <c r="B125" s="40" t="s">
        <v>243</v>
      </c>
      <c r="C125" s="40" t="s">
        <v>185</v>
      </c>
      <c r="D125" s="40" t="s">
        <v>168</v>
      </c>
      <c r="E125" s="41">
        <f t="shared" si="8"/>
        <v>15</v>
      </c>
      <c r="F125" s="41">
        <v>15</v>
      </c>
      <c r="G125" s="41"/>
      <c r="H125" s="42"/>
      <c r="I125" s="41"/>
      <c r="J125" s="40" t="s">
        <v>168</v>
      </c>
      <c r="K125" s="41">
        <f t="shared" si="9"/>
        <v>14.854493</v>
      </c>
      <c r="L125" s="41">
        <v>14.854493</v>
      </c>
      <c r="M125" s="41"/>
      <c r="N125" s="42"/>
      <c r="O125" s="41"/>
      <c r="P125" s="27">
        <f>E125+E126-K125-K126</f>
        <v>2.400114</v>
      </c>
    </row>
    <row r="126" s="6" customFormat="1" ht="37.5" spans="1:217">
      <c r="A126" s="18"/>
      <c r="B126" s="40"/>
      <c r="C126" s="40"/>
      <c r="D126" s="40" t="s">
        <v>186</v>
      </c>
      <c r="E126" s="41">
        <f t="shared" si="8"/>
        <v>35</v>
      </c>
      <c r="F126" s="41"/>
      <c r="G126" s="41"/>
      <c r="H126" s="41">
        <v>35</v>
      </c>
      <c r="I126" s="41"/>
      <c r="J126" s="40" t="s">
        <v>186</v>
      </c>
      <c r="K126" s="41">
        <f t="shared" si="9"/>
        <v>32.745393</v>
      </c>
      <c r="L126" s="41"/>
      <c r="M126" s="41"/>
      <c r="N126" s="41">
        <v>32.745393</v>
      </c>
      <c r="O126" s="41"/>
      <c r="P126" s="27"/>
    </row>
    <row r="127" s="6" customFormat="1" ht="37.5" spans="1:217">
      <c r="A127" s="18">
        <v>71</v>
      </c>
      <c r="B127" s="40" t="s">
        <v>244</v>
      </c>
      <c r="C127" s="40" t="s">
        <v>167</v>
      </c>
      <c r="D127" s="40" t="s">
        <v>168</v>
      </c>
      <c r="E127" s="41">
        <f t="shared" si="8"/>
        <v>300</v>
      </c>
      <c r="F127" s="41">
        <v>150</v>
      </c>
      <c r="G127" s="41">
        <v>150</v>
      </c>
      <c r="H127" s="41"/>
      <c r="I127" s="41"/>
      <c r="J127" s="40" t="s">
        <v>168</v>
      </c>
      <c r="K127" s="41">
        <f t="shared" si="9"/>
        <v>299.5</v>
      </c>
      <c r="L127" s="41">
        <v>150</v>
      </c>
      <c r="M127" s="41">
        <v>149.5</v>
      </c>
      <c r="N127" s="41"/>
      <c r="O127" s="41"/>
      <c r="P127" s="26">
        <f>E127-K127</f>
        <v>0.5</v>
      </c>
    </row>
    <row r="128" s="6" customFormat="1" ht="37.5" spans="1:217">
      <c r="A128" s="18">
        <v>72</v>
      </c>
      <c r="B128" s="40" t="s">
        <v>245</v>
      </c>
      <c r="C128" s="40" t="s">
        <v>241</v>
      </c>
      <c r="D128" s="40" t="s">
        <v>168</v>
      </c>
      <c r="E128" s="41">
        <f t="shared" si="8"/>
        <v>17.3</v>
      </c>
      <c r="F128" s="41"/>
      <c r="G128" s="41">
        <v>17.3</v>
      </c>
      <c r="H128" s="41"/>
      <c r="I128" s="41"/>
      <c r="J128" s="40" t="s">
        <v>168</v>
      </c>
      <c r="K128" s="41">
        <f t="shared" si="9"/>
        <v>16.778118</v>
      </c>
      <c r="L128" s="41"/>
      <c r="M128" s="41">
        <v>16.778118</v>
      </c>
      <c r="N128" s="41"/>
      <c r="O128" s="41"/>
      <c r="P128" s="26">
        <f>E128-K128</f>
        <v>0.521882000000002</v>
      </c>
    </row>
    <row r="129" s="6" customFormat="1" ht="39" customHeight="1" spans="1:16">
      <c r="A129" s="18">
        <v>73</v>
      </c>
      <c r="B129" s="40" t="s">
        <v>246</v>
      </c>
      <c r="C129" s="40" t="s">
        <v>167</v>
      </c>
      <c r="D129" s="40" t="s">
        <v>168</v>
      </c>
      <c r="E129" s="41">
        <f t="shared" si="8"/>
        <v>550</v>
      </c>
      <c r="F129" s="41">
        <v>350</v>
      </c>
      <c r="G129" s="41">
        <v>200</v>
      </c>
      <c r="H129" s="41"/>
      <c r="I129" s="42"/>
      <c r="J129" s="40" t="s">
        <v>168</v>
      </c>
      <c r="K129" s="41">
        <f t="shared" si="9"/>
        <v>541.4192</v>
      </c>
      <c r="L129" s="41">
        <v>350</v>
      </c>
      <c r="M129" s="41">
        <v>191.4192</v>
      </c>
      <c r="N129" s="41"/>
      <c r="O129" s="42"/>
      <c r="P129" s="26">
        <f>E129+E130+E131-K129-K130-K131</f>
        <v>174.112793</v>
      </c>
    </row>
    <row r="130" s="6" customFormat="1" ht="39" customHeight="1" spans="1:16">
      <c r="A130" s="18"/>
      <c r="B130" s="40"/>
      <c r="C130" s="40"/>
      <c r="D130" s="40" t="s">
        <v>174</v>
      </c>
      <c r="E130" s="41">
        <f t="shared" si="8"/>
        <v>330</v>
      </c>
      <c r="F130" s="41">
        <v>330</v>
      </c>
      <c r="G130" s="41"/>
      <c r="H130" s="41"/>
      <c r="I130" s="42"/>
      <c r="J130" s="40" t="s">
        <v>174</v>
      </c>
      <c r="K130" s="41">
        <f t="shared" si="9"/>
        <v>214.468007</v>
      </c>
      <c r="L130" s="41">
        <f>330-50-55-10.531993</f>
        <v>214.468007</v>
      </c>
      <c r="M130" s="41"/>
      <c r="N130" s="41"/>
      <c r="O130" s="42"/>
      <c r="P130" s="26"/>
    </row>
    <row r="131" s="6" customFormat="1" ht="39" customHeight="1" spans="1:16">
      <c r="A131" s="18"/>
      <c r="B131" s="40"/>
      <c r="C131" s="40"/>
      <c r="D131" s="40" t="s">
        <v>169</v>
      </c>
      <c r="E131" s="41">
        <f t="shared" si="8"/>
        <v>50</v>
      </c>
      <c r="F131" s="41"/>
      <c r="G131" s="41"/>
      <c r="H131" s="41"/>
      <c r="I131" s="41">
        <v>50</v>
      </c>
      <c r="J131" s="40" t="s">
        <v>169</v>
      </c>
      <c r="K131" s="41">
        <f t="shared" si="9"/>
        <v>0</v>
      </c>
      <c r="L131" s="41"/>
      <c r="M131" s="41"/>
      <c r="N131" s="41"/>
      <c r="O131" s="41">
        <f>50-50</f>
        <v>0</v>
      </c>
      <c r="P131" s="26"/>
    </row>
    <row r="132" s="6" customFormat="1" ht="52" customHeight="1" spans="1:16">
      <c r="A132" s="18">
        <v>74</v>
      </c>
      <c r="B132" s="40" t="s">
        <v>247</v>
      </c>
      <c r="C132" s="40" t="s">
        <v>167</v>
      </c>
      <c r="D132" s="40" t="s">
        <v>168</v>
      </c>
      <c r="E132" s="41">
        <f t="shared" si="8"/>
        <v>420</v>
      </c>
      <c r="F132" s="41">
        <v>420</v>
      </c>
      <c r="G132" s="41"/>
      <c r="H132" s="42"/>
      <c r="I132" s="41"/>
      <c r="J132" s="40" t="s">
        <v>168</v>
      </c>
      <c r="K132" s="41">
        <f t="shared" si="9"/>
        <v>482.768224</v>
      </c>
      <c r="L132" s="41">
        <v>398.15936</v>
      </c>
      <c r="M132" s="41">
        <v>84.608864</v>
      </c>
      <c r="N132" s="42"/>
      <c r="O132" s="41"/>
      <c r="P132" s="26">
        <f>E132+E133-K132</f>
        <v>17.231776</v>
      </c>
    </row>
    <row r="133" s="6" customFormat="1" ht="52" customHeight="1" spans="1:16">
      <c r="A133" s="18"/>
      <c r="B133" s="40"/>
      <c r="C133" s="40"/>
      <c r="D133" s="40" t="s">
        <v>186</v>
      </c>
      <c r="E133" s="41">
        <f t="shared" si="8"/>
        <v>80</v>
      </c>
      <c r="F133" s="41"/>
      <c r="G133" s="41"/>
      <c r="H133" s="41">
        <v>80</v>
      </c>
      <c r="I133" s="41"/>
      <c r="J133" s="40" t="s">
        <v>186</v>
      </c>
      <c r="K133" s="41">
        <f t="shared" si="9"/>
        <v>0</v>
      </c>
      <c r="L133" s="41"/>
      <c r="M133" s="41"/>
      <c r="N133" s="41">
        <v>0</v>
      </c>
      <c r="O133" s="41"/>
      <c r="P133" s="27"/>
    </row>
    <row r="134" s="6" customFormat="1" ht="56.25" spans="1:16">
      <c r="A134" s="18">
        <v>75</v>
      </c>
      <c r="B134" s="40" t="s">
        <v>248</v>
      </c>
      <c r="C134" s="40" t="s">
        <v>167</v>
      </c>
      <c r="D134" s="40" t="s">
        <v>168</v>
      </c>
      <c r="E134" s="41">
        <f t="shared" si="8"/>
        <v>50</v>
      </c>
      <c r="F134" s="41"/>
      <c r="G134" s="41">
        <v>50</v>
      </c>
      <c r="H134" s="41"/>
      <c r="I134" s="41"/>
      <c r="J134" s="40" t="s">
        <v>168</v>
      </c>
      <c r="K134" s="41">
        <f t="shared" si="9"/>
        <v>70</v>
      </c>
      <c r="L134" s="41"/>
      <c r="M134" s="41">
        <f>50+20</f>
        <v>70</v>
      </c>
      <c r="N134" s="41"/>
      <c r="O134" s="41"/>
      <c r="P134" s="26">
        <v>-20</v>
      </c>
    </row>
    <row r="135" s="6" customFormat="1" ht="57" customHeight="1" spans="1:16">
      <c r="A135" s="18">
        <v>76</v>
      </c>
      <c r="B135" s="40" t="s">
        <v>249</v>
      </c>
      <c r="C135" s="40" t="s">
        <v>167</v>
      </c>
      <c r="D135" s="40" t="s">
        <v>182</v>
      </c>
      <c r="E135" s="41">
        <f t="shared" ref="E135:E154" si="11">F135+G135+H135+I135</f>
        <v>22</v>
      </c>
      <c r="F135" s="41"/>
      <c r="G135" s="41">
        <v>22</v>
      </c>
      <c r="H135" s="41"/>
      <c r="I135" s="41"/>
      <c r="J135" s="40" t="s">
        <v>182</v>
      </c>
      <c r="K135" s="41">
        <f t="shared" ref="K135:K182" si="12">L135+M135+N135+O135</f>
        <v>22</v>
      </c>
      <c r="L135" s="41"/>
      <c r="M135" s="41">
        <v>22</v>
      </c>
      <c r="N135" s="41"/>
      <c r="O135" s="41"/>
      <c r="P135" s="27"/>
    </row>
    <row r="136" s="6" customFormat="1" ht="75" spans="1:16">
      <c r="A136" s="18">
        <v>77</v>
      </c>
      <c r="B136" s="40" t="s">
        <v>250</v>
      </c>
      <c r="C136" s="40" t="s">
        <v>167</v>
      </c>
      <c r="D136" s="40" t="s">
        <v>168</v>
      </c>
      <c r="E136" s="41">
        <f t="shared" si="11"/>
        <v>350</v>
      </c>
      <c r="F136" s="41">
        <v>340</v>
      </c>
      <c r="G136" s="41">
        <v>10</v>
      </c>
      <c r="H136" s="41"/>
      <c r="I136" s="41"/>
      <c r="J136" s="40" t="s">
        <v>168</v>
      </c>
      <c r="K136" s="41">
        <f t="shared" si="12"/>
        <v>320</v>
      </c>
      <c r="L136" s="41">
        <f>340-20</f>
        <v>320</v>
      </c>
      <c r="M136" s="41">
        <f>10-10</f>
        <v>0</v>
      </c>
      <c r="N136" s="41"/>
      <c r="O136" s="41"/>
      <c r="P136" s="26">
        <f t="shared" ref="P136:P146" si="13">E136-K136</f>
        <v>30</v>
      </c>
    </row>
    <row r="137" s="6" customFormat="1" ht="56.25" spans="1:16">
      <c r="A137" s="18">
        <v>78</v>
      </c>
      <c r="B137" s="40" t="s">
        <v>251</v>
      </c>
      <c r="C137" s="40" t="s">
        <v>185</v>
      </c>
      <c r="D137" s="40" t="s">
        <v>168</v>
      </c>
      <c r="E137" s="41">
        <f t="shared" si="11"/>
        <v>36</v>
      </c>
      <c r="F137" s="41">
        <v>36</v>
      </c>
      <c r="G137" s="41"/>
      <c r="H137" s="41"/>
      <c r="I137" s="41"/>
      <c r="J137" s="40" t="s">
        <v>168</v>
      </c>
      <c r="K137" s="41">
        <f t="shared" si="12"/>
        <v>37.6826</v>
      </c>
      <c r="L137" s="41">
        <v>37.6826</v>
      </c>
      <c r="M137" s="41"/>
      <c r="N137" s="41"/>
      <c r="O137" s="41"/>
      <c r="P137" s="26">
        <f t="shared" si="13"/>
        <v>-1.6826</v>
      </c>
    </row>
    <row r="138" s="6" customFormat="1" ht="56.25" spans="1:16">
      <c r="A138" s="18">
        <v>79</v>
      </c>
      <c r="B138" s="40" t="s">
        <v>252</v>
      </c>
      <c r="C138" s="40" t="s">
        <v>185</v>
      </c>
      <c r="D138" s="40" t="s">
        <v>168</v>
      </c>
      <c r="E138" s="41">
        <f t="shared" si="11"/>
        <v>41.12</v>
      </c>
      <c r="F138" s="41">
        <v>41.12</v>
      </c>
      <c r="G138" s="41"/>
      <c r="H138" s="41"/>
      <c r="I138" s="41"/>
      <c r="J138" s="40" t="s">
        <v>168</v>
      </c>
      <c r="K138" s="41">
        <f t="shared" si="12"/>
        <v>42.5929</v>
      </c>
      <c r="L138" s="41">
        <v>42.5929</v>
      </c>
      <c r="M138" s="41"/>
      <c r="N138" s="41"/>
      <c r="O138" s="41"/>
      <c r="P138" s="26">
        <f t="shared" si="13"/>
        <v>-1.4729</v>
      </c>
    </row>
    <row r="139" s="1" customFormat="1" ht="37.5" spans="1:16">
      <c r="A139" s="18">
        <v>80</v>
      </c>
      <c r="B139" s="40" t="s">
        <v>253</v>
      </c>
      <c r="C139" s="40" t="s">
        <v>241</v>
      </c>
      <c r="D139" s="40" t="s">
        <v>168</v>
      </c>
      <c r="E139" s="41">
        <f t="shared" si="11"/>
        <v>16.87</v>
      </c>
      <c r="F139" s="41"/>
      <c r="G139" s="41">
        <v>16.87</v>
      </c>
      <c r="H139" s="41"/>
      <c r="I139" s="41"/>
      <c r="J139" s="40" t="s">
        <v>168</v>
      </c>
      <c r="K139" s="41">
        <f t="shared" si="12"/>
        <v>16.87</v>
      </c>
      <c r="L139" s="41"/>
      <c r="M139" s="41">
        <v>16.87</v>
      </c>
      <c r="N139" s="41"/>
      <c r="O139" s="41"/>
      <c r="P139" s="26">
        <f t="shared" si="13"/>
        <v>0</v>
      </c>
    </row>
    <row r="140" s="1" customFormat="1" ht="75" customHeight="1" spans="1:16">
      <c r="A140" s="18">
        <v>81</v>
      </c>
      <c r="B140" s="40" t="s">
        <v>254</v>
      </c>
      <c r="C140" s="40" t="s">
        <v>167</v>
      </c>
      <c r="D140" s="40" t="s">
        <v>182</v>
      </c>
      <c r="E140" s="41">
        <f t="shared" si="11"/>
        <v>30</v>
      </c>
      <c r="F140" s="41"/>
      <c r="G140" s="41">
        <v>30</v>
      </c>
      <c r="H140" s="41"/>
      <c r="I140" s="41"/>
      <c r="J140" s="40" t="s">
        <v>182</v>
      </c>
      <c r="K140" s="41">
        <f t="shared" si="12"/>
        <v>30</v>
      </c>
      <c r="L140" s="41"/>
      <c r="M140" s="41">
        <v>30</v>
      </c>
      <c r="N140" s="41"/>
      <c r="O140" s="41"/>
      <c r="P140" s="26">
        <f t="shared" si="13"/>
        <v>0</v>
      </c>
    </row>
    <row r="141" s="6" customFormat="1" ht="37.5" spans="1:16">
      <c r="A141" s="18">
        <v>82</v>
      </c>
      <c r="B141" s="40" t="s">
        <v>255</v>
      </c>
      <c r="C141" s="40" t="s">
        <v>241</v>
      </c>
      <c r="D141" s="40" t="s">
        <v>168</v>
      </c>
      <c r="E141" s="41">
        <f t="shared" si="11"/>
        <v>27.4</v>
      </c>
      <c r="F141" s="41"/>
      <c r="G141" s="41">
        <v>27.4</v>
      </c>
      <c r="H141" s="41"/>
      <c r="I141" s="41"/>
      <c r="J141" s="40" t="s">
        <v>168</v>
      </c>
      <c r="K141" s="41">
        <f t="shared" si="12"/>
        <v>27.852277</v>
      </c>
      <c r="L141" s="41"/>
      <c r="M141" s="41">
        <v>27.852277</v>
      </c>
      <c r="N141" s="41"/>
      <c r="O141" s="41"/>
      <c r="P141" s="26">
        <f t="shared" si="13"/>
        <v>-0.452277000000002</v>
      </c>
    </row>
    <row r="142" s="6" customFormat="1" ht="37.5" spans="1:16">
      <c r="A142" s="18">
        <v>83</v>
      </c>
      <c r="B142" s="40" t="s">
        <v>256</v>
      </c>
      <c r="C142" s="40" t="s">
        <v>241</v>
      </c>
      <c r="D142" s="40" t="s">
        <v>168</v>
      </c>
      <c r="E142" s="41">
        <f t="shared" si="11"/>
        <v>28.48</v>
      </c>
      <c r="F142" s="41"/>
      <c r="G142" s="41">
        <v>28.48</v>
      </c>
      <c r="H142" s="41"/>
      <c r="I142" s="41"/>
      <c r="J142" s="40" t="s">
        <v>168</v>
      </c>
      <c r="K142" s="41">
        <f t="shared" si="12"/>
        <v>28.48</v>
      </c>
      <c r="L142" s="41"/>
      <c r="M142" s="41">
        <v>28.48</v>
      </c>
      <c r="N142" s="41"/>
      <c r="O142" s="41"/>
      <c r="P142" s="26">
        <f t="shared" si="13"/>
        <v>0</v>
      </c>
    </row>
    <row r="143" s="6" customFormat="1" ht="63" customHeight="1" spans="1:16">
      <c r="A143" s="18">
        <v>84</v>
      </c>
      <c r="B143" s="40" t="s">
        <v>257</v>
      </c>
      <c r="C143" s="40" t="s">
        <v>167</v>
      </c>
      <c r="D143" s="40" t="s">
        <v>182</v>
      </c>
      <c r="E143" s="41">
        <f t="shared" si="11"/>
        <v>50</v>
      </c>
      <c r="F143" s="41"/>
      <c r="G143" s="41">
        <v>50</v>
      </c>
      <c r="H143" s="41"/>
      <c r="I143" s="41"/>
      <c r="J143" s="40" t="s">
        <v>182</v>
      </c>
      <c r="K143" s="41">
        <f t="shared" si="12"/>
        <v>50</v>
      </c>
      <c r="L143" s="41"/>
      <c r="M143" s="41">
        <v>50</v>
      </c>
      <c r="N143" s="41"/>
      <c r="O143" s="41"/>
      <c r="P143" s="26">
        <f t="shared" si="13"/>
        <v>0</v>
      </c>
    </row>
    <row r="144" s="6" customFormat="1" ht="111" customHeight="1" spans="1:16">
      <c r="A144" s="18">
        <v>85</v>
      </c>
      <c r="B144" s="40" t="s">
        <v>258</v>
      </c>
      <c r="C144" s="40" t="s">
        <v>167</v>
      </c>
      <c r="D144" s="40" t="s">
        <v>168</v>
      </c>
      <c r="E144" s="41">
        <f t="shared" si="11"/>
        <v>400</v>
      </c>
      <c r="F144" s="41">
        <v>260</v>
      </c>
      <c r="G144" s="41">
        <v>140</v>
      </c>
      <c r="H144" s="41"/>
      <c r="I144" s="41"/>
      <c r="J144" s="40" t="s">
        <v>168</v>
      </c>
      <c r="K144" s="41">
        <f t="shared" si="12"/>
        <v>370</v>
      </c>
      <c r="L144" s="41">
        <f>260-30</f>
        <v>230</v>
      </c>
      <c r="M144" s="41">
        <v>140</v>
      </c>
      <c r="N144" s="41"/>
      <c r="O144" s="41"/>
      <c r="P144" s="26">
        <f t="shared" si="13"/>
        <v>30</v>
      </c>
    </row>
    <row r="145" s="6" customFormat="1" ht="37.5" spans="1:16">
      <c r="A145" s="18">
        <v>86</v>
      </c>
      <c r="B145" s="40" t="s">
        <v>259</v>
      </c>
      <c r="C145" s="40" t="s">
        <v>241</v>
      </c>
      <c r="D145" s="40" t="s">
        <v>168</v>
      </c>
      <c r="E145" s="41">
        <f t="shared" si="11"/>
        <v>14</v>
      </c>
      <c r="F145" s="41"/>
      <c r="G145" s="41">
        <v>14</v>
      </c>
      <c r="H145" s="41"/>
      <c r="I145" s="41"/>
      <c r="J145" s="40" t="s">
        <v>168</v>
      </c>
      <c r="K145" s="41">
        <f t="shared" si="12"/>
        <v>13.210729</v>
      </c>
      <c r="L145" s="41"/>
      <c r="M145" s="41">
        <v>13.210729</v>
      </c>
      <c r="N145" s="41"/>
      <c r="O145" s="41"/>
      <c r="P145" s="26">
        <f t="shared" si="13"/>
        <v>0.789270999999999</v>
      </c>
    </row>
    <row r="146" s="6" customFormat="1" ht="37.5" spans="1:16">
      <c r="A146" s="18">
        <v>87</v>
      </c>
      <c r="B146" s="40" t="s">
        <v>260</v>
      </c>
      <c r="C146" s="40" t="s">
        <v>241</v>
      </c>
      <c r="D146" s="40" t="s">
        <v>168</v>
      </c>
      <c r="E146" s="41">
        <f t="shared" si="11"/>
        <v>47.38</v>
      </c>
      <c r="F146" s="41"/>
      <c r="G146" s="41">
        <v>47.38</v>
      </c>
      <c r="H146" s="41"/>
      <c r="I146" s="41"/>
      <c r="J146" s="40" t="s">
        <v>168</v>
      </c>
      <c r="K146" s="41">
        <f t="shared" si="12"/>
        <v>43.708526</v>
      </c>
      <c r="L146" s="41"/>
      <c r="M146" s="41">
        <v>43.708526</v>
      </c>
      <c r="N146" s="41"/>
      <c r="O146" s="41"/>
      <c r="P146" s="26">
        <f t="shared" si="13"/>
        <v>3.671474</v>
      </c>
    </row>
    <row r="147" s="6" customFormat="1" ht="37.5" spans="1:16">
      <c r="A147" s="65">
        <v>88</v>
      </c>
      <c r="B147" s="40" t="s">
        <v>261</v>
      </c>
      <c r="C147" s="40" t="s">
        <v>262</v>
      </c>
      <c r="D147" s="40" t="s">
        <v>168</v>
      </c>
      <c r="E147" s="41">
        <f t="shared" si="11"/>
        <v>9</v>
      </c>
      <c r="F147" s="41">
        <v>9</v>
      </c>
      <c r="G147" s="41"/>
      <c r="H147" s="41"/>
      <c r="I147" s="42"/>
      <c r="J147" s="40" t="s">
        <v>168</v>
      </c>
      <c r="K147" s="41">
        <f t="shared" si="12"/>
        <v>9</v>
      </c>
      <c r="L147" s="41">
        <v>9</v>
      </c>
      <c r="M147" s="41"/>
      <c r="N147" s="41"/>
      <c r="O147" s="42"/>
      <c r="P147" s="27">
        <f>E147+E148-K147-K148</f>
        <v>1.109724</v>
      </c>
    </row>
    <row r="148" s="6" customFormat="1" ht="37.5" spans="1:16">
      <c r="A148" s="66"/>
      <c r="B148" s="40"/>
      <c r="C148" s="40"/>
      <c r="D148" s="40" t="s">
        <v>169</v>
      </c>
      <c r="E148" s="41">
        <f t="shared" si="11"/>
        <v>1.485152</v>
      </c>
      <c r="F148" s="41"/>
      <c r="G148" s="41"/>
      <c r="H148" s="41"/>
      <c r="I148" s="41">
        <v>1.485152</v>
      </c>
      <c r="J148" s="40" t="s">
        <v>169</v>
      </c>
      <c r="K148" s="41">
        <f t="shared" si="12"/>
        <v>0.375428</v>
      </c>
      <c r="L148" s="41"/>
      <c r="M148" s="41"/>
      <c r="N148" s="41"/>
      <c r="O148" s="41">
        <v>0.375428</v>
      </c>
      <c r="P148" s="27"/>
    </row>
    <row r="149" s="1" customFormat="1" ht="37.5" spans="1:16">
      <c r="A149" s="18">
        <v>89</v>
      </c>
      <c r="B149" s="40" t="s">
        <v>263</v>
      </c>
      <c r="C149" s="40" t="s">
        <v>241</v>
      </c>
      <c r="D149" s="40" t="s">
        <v>168</v>
      </c>
      <c r="E149" s="41">
        <f t="shared" si="11"/>
        <v>62.32</v>
      </c>
      <c r="F149" s="41"/>
      <c r="G149" s="41">
        <v>62.32</v>
      </c>
      <c r="H149" s="41"/>
      <c r="I149" s="41"/>
      <c r="J149" s="40" t="s">
        <v>168</v>
      </c>
      <c r="K149" s="41">
        <f t="shared" si="12"/>
        <v>62.32</v>
      </c>
      <c r="L149" s="41"/>
      <c r="M149" s="41">
        <v>62.32</v>
      </c>
      <c r="N149" s="41"/>
      <c r="O149" s="41"/>
      <c r="P149" s="27">
        <f>E149-K149</f>
        <v>0</v>
      </c>
    </row>
    <row r="150" s="6" customFormat="1" ht="37.5" spans="1:16">
      <c r="A150" s="18">
        <v>90</v>
      </c>
      <c r="B150" s="40" t="s">
        <v>264</v>
      </c>
      <c r="C150" s="40" t="s">
        <v>265</v>
      </c>
      <c r="D150" s="40" t="s">
        <v>168</v>
      </c>
      <c r="E150" s="41">
        <f t="shared" si="11"/>
        <v>101</v>
      </c>
      <c r="F150" s="41">
        <v>61</v>
      </c>
      <c r="G150" s="41">
        <v>40</v>
      </c>
      <c r="H150" s="41"/>
      <c r="I150" s="42"/>
      <c r="J150" s="40" t="s">
        <v>168</v>
      </c>
      <c r="K150" s="41">
        <f t="shared" si="12"/>
        <v>101</v>
      </c>
      <c r="L150" s="41">
        <v>61</v>
      </c>
      <c r="M150" s="41">
        <v>40</v>
      </c>
      <c r="N150" s="41"/>
      <c r="O150" s="42"/>
      <c r="P150" s="27">
        <f>E150+E151-K150-K151</f>
        <v>66.806551</v>
      </c>
    </row>
    <row r="151" s="6" customFormat="1" ht="37.5" spans="1:16">
      <c r="A151" s="18"/>
      <c r="B151" s="40"/>
      <c r="C151" s="40"/>
      <c r="D151" s="40" t="s">
        <v>169</v>
      </c>
      <c r="E151" s="41">
        <f t="shared" si="11"/>
        <v>307.525401</v>
      </c>
      <c r="F151" s="41"/>
      <c r="G151" s="41"/>
      <c r="H151" s="41"/>
      <c r="I151" s="41">
        <f>308.010553-0.485152</f>
        <v>307.525401</v>
      </c>
      <c r="J151" s="40" t="s">
        <v>169</v>
      </c>
      <c r="K151" s="41">
        <f t="shared" si="12"/>
        <v>240.71885</v>
      </c>
      <c r="L151" s="41"/>
      <c r="M151" s="41"/>
      <c r="N151" s="41"/>
      <c r="O151" s="41">
        <f>227.309205+1.409645+12</f>
        <v>240.71885</v>
      </c>
      <c r="P151" s="27"/>
    </row>
    <row r="152" s="1" customFormat="1" ht="48" customHeight="1" spans="1:16">
      <c r="A152" s="18">
        <v>91</v>
      </c>
      <c r="B152" s="40" t="s">
        <v>266</v>
      </c>
      <c r="C152" s="40" t="s">
        <v>167</v>
      </c>
      <c r="D152" s="40" t="s">
        <v>174</v>
      </c>
      <c r="E152" s="41">
        <f t="shared" si="11"/>
        <v>0</v>
      </c>
      <c r="F152" s="41">
        <v>0</v>
      </c>
      <c r="G152" s="42"/>
      <c r="H152" s="42"/>
      <c r="I152" s="42"/>
      <c r="J152" s="40" t="s">
        <v>174</v>
      </c>
      <c r="K152" s="41">
        <f t="shared" si="12"/>
        <v>0</v>
      </c>
      <c r="L152" s="41">
        <v>0</v>
      </c>
      <c r="M152" s="42"/>
      <c r="N152" s="42"/>
      <c r="O152" s="42"/>
      <c r="P152" s="32">
        <f>E153-K153</f>
        <v>-0.481274999999997</v>
      </c>
    </row>
    <row r="153" s="1" customFormat="1" ht="48" customHeight="1" spans="1:16">
      <c r="A153" s="18"/>
      <c r="B153" s="40"/>
      <c r="C153" s="40"/>
      <c r="D153" s="40" t="s">
        <v>169</v>
      </c>
      <c r="E153" s="41">
        <f t="shared" si="11"/>
        <v>108.561225</v>
      </c>
      <c r="F153" s="42"/>
      <c r="G153" s="42"/>
      <c r="H153" s="42"/>
      <c r="I153" s="41">
        <v>108.561225</v>
      </c>
      <c r="J153" s="40" t="s">
        <v>169</v>
      </c>
      <c r="K153" s="41">
        <f t="shared" si="12"/>
        <v>109.0425</v>
      </c>
      <c r="L153" s="42"/>
      <c r="M153" s="42"/>
      <c r="N153" s="42"/>
      <c r="O153" s="41">
        <f>108.561225+0.481275</f>
        <v>109.0425</v>
      </c>
      <c r="P153" s="32"/>
    </row>
    <row r="154" s="1" customFormat="1" ht="65" customHeight="1" spans="1:16">
      <c r="A154" s="18">
        <v>92</v>
      </c>
      <c r="B154" s="40" t="s">
        <v>267</v>
      </c>
      <c r="C154" s="40" t="s">
        <v>167</v>
      </c>
      <c r="D154" s="40" t="s">
        <v>174</v>
      </c>
      <c r="E154" s="41">
        <f t="shared" si="11"/>
        <v>12</v>
      </c>
      <c r="F154" s="41">
        <v>12</v>
      </c>
      <c r="G154" s="42"/>
      <c r="H154" s="42"/>
      <c r="I154" s="42"/>
      <c r="J154" s="40" t="s">
        <v>174</v>
      </c>
      <c r="K154" s="41">
        <f t="shared" si="12"/>
        <v>12</v>
      </c>
      <c r="L154" s="41">
        <v>12</v>
      </c>
      <c r="M154" s="42"/>
      <c r="N154" s="42"/>
      <c r="O154" s="42"/>
      <c r="P154" s="32"/>
    </row>
    <row r="155" s="48" customFormat="1" ht="38" customHeight="1" spans="1:16">
      <c r="A155" s="52">
        <v>93</v>
      </c>
      <c r="B155" s="52" t="s">
        <v>268</v>
      </c>
      <c r="C155" s="52" t="s">
        <v>167</v>
      </c>
      <c r="D155" s="40" t="s">
        <v>168</v>
      </c>
      <c r="E155" s="41"/>
      <c r="F155" s="41"/>
      <c r="G155" s="42"/>
      <c r="H155" s="42"/>
      <c r="I155" s="42"/>
      <c r="J155" s="40" t="s">
        <v>168</v>
      </c>
      <c r="K155" s="41">
        <f t="shared" si="12"/>
        <v>137.478424</v>
      </c>
      <c r="L155" s="41">
        <f>76+48.354333+13.124091</f>
        <v>137.478424</v>
      </c>
      <c r="M155" s="41">
        <f>415.5219-18-255.555+1.55-0.5169-20+6.037262-129.037262</f>
        <v>0</v>
      </c>
      <c r="N155" s="20"/>
      <c r="O155" s="20"/>
      <c r="P155" s="80" t="s">
        <v>269</v>
      </c>
    </row>
    <row r="156" s="48" customFormat="1" ht="38" customHeight="1" spans="1:16">
      <c r="A156" s="56"/>
      <c r="B156" s="56"/>
      <c r="C156" s="56"/>
      <c r="D156" s="40" t="s">
        <v>174</v>
      </c>
      <c r="E156" s="41"/>
      <c r="F156" s="41"/>
      <c r="G156" s="42"/>
      <c r="H156" s="42"/>
      <c r="I156" s="42"/>
      <c r="J156" s="40" t="s">
        <v>174</v>
      </c>
      <c r="K156" s="41">
        <f t="shared" si="12"/>
        <v>60.531993</v>
      </c>
      <c r="L156" s="41">
        <f>50+10.531993</f>
        <v>60.531993</v>
      </c>
      <c r="M156" s="20"/>
      <c r="N156" s="20"/>
      <c r="O156" s="20"/>
      <c r="P156" s="80"/>
    </row>
    <row r="157" s="48" customFormat="1" ht="38" customHeight="1" spans="1:16">
      <c r="A157" s="56"/>
      <c r="B157" s="56"/>
      <c r="C157" s="56"/>
      <c r="D157" s="40" t="s">
        <v>182</v>
      </c>
      <c r="E157" s="41"/>
      <c r="F157" s="41"/>
      <c r="G157" s="42"/>
      <c r="H157" s="42"/>
      <c r="I157" s="42"/>
      <c r="J157" s="40" t="s">
        <v>182</v>
      </c>
      <c r="K157" s="41">
        <f t="shared" si="12"/>
        <v>30</v>
      </c>
      <c r="L157" s="41"/>
      <c r="M157" s="20">
        <v>30</v>
      </c>
      <c r="N157" s="20"/>
      <c r="O157" s="20"/>
      <c r="P157" s="80"/>
    </row>
    <row r="158" s="48" customFormat="1" ht="38" customHeight="1" spans="1:16">
      <c r="A158" s="56"/>
      <c r="B158" s="56"/>
      <c r="C158" s="56"/>
      <c r="D158" s="40" t="s">
        <v>186</v>
      </c>
      <c r="E158" s="41"/>
      <c r="F158" s="41"/>
      <c r="G158" s="42"/>
      <c r="H158" s="42"/>
      <c r="I158" s="42"/>
      <c r="J158" s="40" t="s">
        <v>186</v>
      </c>
      <c r="K158" s="41">
        <f t="shared" si="12"/>
        <v>70.923982</v>
      </c>
      <c r="L158" s="20"/>
      <c r="M158" s="20"/>
      <c r="N158" s="20">
        <f>48.90465+0.035997+21.983335</f>
        <v>70.923982</v>
      </c>
      <c r="O158" s="20"/>
      <c r="P158" s="80"/>
    </row>
    <row r="159" s="48" customFormat="1" ht="39" customHeight="1" spans="1:16">
      <c r="A159" s="56"/>
      <c r="B159" s="56"/>
      <c r="C159" s="56"/>
      <c r="D159" s="40" t="s">
        <v>169</v>
      </c>
      <c r="E159" s="41"/>
      <c r="F159" s="41"/>
      <c r="G159" s="42"/>
      <c r="H159" s="42"/>
      <c r="I159" s="42"/>
      <c r="J159" s="40" t="s">
        <v>169</v>
      </c>
      <c r="K159" s="41">
        <f t="shared" si="12"/>
        <v>134.022091</v>
      </c>
      <c r="L159" s="20"/>
      <c r="M159" s="20"/>
      <c r="N159" s="20"/>
      <c r="O159" s="41">
        <f>146.0221-0.000009-12</f>
        <v>134.022091</v>
      </c>
      <c r="P159" s="80"/>
    </row>
    <row r="160" s="48" customFormat="1" ht="65" customHeight="1" spans="1:16">
      <c r="A160" s="44">
        <v>94</v>
      </c>
      <c r="B160" s="59" t="s">
        <v>270</v>
      </c>
      <c r="C160" s="59" t="s">
        <v>167</v>
      </c>
      <c r="D160" s="40" t="s">
        <v>186</v>
      </c>
      <c r="E160" s="41"/>
      <c r="F160" s="41"/>
      <c r="G160" s="42"/>
      <c r="H160" s="42"/>
      <c r="I160" s="42"/>
      <c r="J160" s="40" t="s">
        <v>186</v>
      </c>
      <c r="K160" s="41">
        <f t="shared" si="12"/>
        <v>57</v>
      </c>
      <c r="L160" s="20"/>
      <c r="M160" s="20"/>
      <c r="N160" s="20">
        <v>57</v>
      </c>
      <c r="O160" s="20"/>
      <c r="P160" s="26" t="s">
        <v>269</v>
      </c>
    </row>
    <row r="161" s="48" customFormat="1" ht="65" customHeight="1" spans="1:16">
      <c r="A161" s="44">
        <v>95</v>
      </c>
      <c r="B161" s="59" t="s">
        <v>271</v>
      </c>
      <c r="C161" s="59" t="s">
        <v>167</v>
      </c>
      <c r="D161" s="40" t="s">
        <v>169</v>
      </c>
      <c r="E161" s="41"/>
      <c r="F161" s="41"/>
      <c r="G161" s="42"/>
      <c r="H161" s="42"/>
      <c r="I161" s="42"/>
      <c r="J161" s="40" t="s">
        <v>169</v>
      </c>
      <c r="K161" s="41">
        <f t="shared" si="12"/>
        <v>25</v>
      </c>
      <c r="L161" s="20"/>
      <c r="M161" s="60"/>
      <c r="N161" s="20"/>
      <c r="O161" s="41">
        <v>25</v>
      </c>
      <c r="P161" s="26" t="s">
        <v>269</v>
      </c>
    </row>
    <row r="162" s="48" customFormat="1" ht="65" customHeight="1" spans="1:16">
      <c r="A162" s="44">
        <v>96</v>
      </c>
      <c r="B162" s="61" t="s">
        <v>272</v>
      </c>
      <c r="C162" s="59" t="s">
        <v>167</v>
      </c>
      <c r="D162" s="40" t="s">
        <v>169</v>
      </c>
      <c r="E162" s="41"/>
      <c r="F162" s="41"/>
      <c r="G162" s="42"/>
      <c r="H162" s="42"/>
      <c r="I162" s="42"/>
      <c r="J162" s="40" t="s">
        <v>169</v>
      </c>
      <c r="K162" s="41">
        <f t="shared" si="12"/>
        <v>50</v>
      </c>
      <c r="L162" s="20"/>
      <c r="M162" s="20"/>
      <c r="N162" s="20"/>
      <c r="O162" s="41">
        <v>50</v>
      </c>
      <c r="P162" s="26" t="s">
        <v>269</v>
      </c>
    </row>
    <row r="163" s="48" customFormat="1" ht="79" customHeight="1" spans="1:16">
      <c r="A163" s="44">
        <v>97</v>
      </c>
      <c r="B163" s="61" t="s">
        <v>273</v>
      </c>
      <c r="C163" s="59" t="s">
        <v>167</v>
      </c>
      <c r="D163" s="40" t="s">
        <v>186</v>
      </c>
      <c r="E163" s="41"/>
      <c r="F163" s="41"/>
      <c r="G163" s="42"/>
      <c r="H163" s="42"/>
      <c r="I163" s="42"/>
      <c r="J163" s="40" t="s">
        <v>186</v>
      </c>
      <c r="K163" s="41">
        <f t="shared" si="12"/>
        <v>20</v>
      </c>
      <c r="L163" s="20"/>
      <c r="M163" s="20"/>
      <c r="N163" s="20">
        <v>20</v>
      </c>
      <c r="O163" s="20"/>
      <c r="P163" s="26" t="s">
        <v>269</v>
      </c>
    </row>
    <row r="164" s="48" customFormat="1" ht="65" customHeight="1" spans="1:16">
      <c r="A164" s="44">
        <v>98</v>
      </c>
      <c r="B164" s="61" t="s">
        <v>274</v>
      </c>
      <c r="C164" s="59" t="s">
        <v>167</v>
      </c>
      <c r="D164" s="40" t="s">
        <v>169</v>
      </c>
      <c r="E164" s="41"/>
      <c r="F164" s="41"/>
      <c r="G164" s="42"/>
      <c r="H164" s="42"/>
      <c r="I164" s="42"/>
      <c r="J164" s="40" t="s">
        <v>168</v>
      </c>
      <c r="K164" s="41">
        <f t="shared" si="12"/>
        <v>55</v>
      </c>
      <c r="L164" s="20"/>
      <c r="M164" s="41">
        <v>55</v>
      </c>
      <c r="N164" s="20"/>
      <c r="O164" s="20"/>
      <c r="P164" s="26" t="s">
        <v>269</v>
      </c>
    </row>
    <row r="165" s="48" customFormat="1" ht="65" customHeight="1" spans="1:16">
      <c r="A165" s="44">
        <v>99</v>
      </c>
      <c r="B165" s="61" t="s">
        <v>275</v>
      </c>
      <c r="C165" s="59" t="s">
        <v>167</v>
      </c>
      <c r="D165" s="40" t="s">
        <v>169</v>
      </c>
      <c r="E165" s="41"/>
      <c r="F165" s="41"/>
      <c r="G165" s="42"/>
      <c r="H165" s="42"/>
      <c r="I165" s="42"/>
      <c r="J165" s="40" t="s">
        <v>168</v>
      </c>
      <c r="K165" s="41">
        <f t="shared" si="12"/>
        <v>27</v>
      </c>
      <c r="L165" s="20"/>
      <c r="M165" s="41">
        <v>27</v>
      </c>
      <c r="N165" s="20"/>
      <c r="O165" s="20"/>
      <c r="P165" s="26" t="s">
        <v>269</v>
      </c>
    </row>
    <row r="166" s="48" customFormat="1" ht="65" customHeight="1" spans="1:16">
      <c r="A166" s="44">
        <v>100</v>
      </c>
      <c r="B166" s="59" t="s">
        <v>276</v>
      </c>
      <c r="C166" s="59" t="s">
        <v>167</v>
      </c>
      <c r="D166" s="40" t="s">
        <v>169</v>
      </c>
      <c r="E166" s="41"/>
      <c r="F166" s="41"/>
      <c r="G166" s="42"/>
      <c r="H166" s="42"/>
      <c r="I166" s="42"/>
      <c r="J166" s="40" t="s">
        <v>168</v>
      </c>
      <c r="K166" s="41">
        <f t="shared" si="12"/>
        <v>55</v>
      </c>
      <c r="L166" s="20"/>
      <c r="M166" s="41">
        <v>55</v>
      </c>
      <c r="N166" s="20"/>
      <c r="O166" s="20"/>
      <c r="P166" s="26" t="s">
        <v>269</v>
      </c>
    </row>
    <row r="167" s="48" customFormat="1" ht="65" customHeight="1" spans="1:16">
      <c r="A167" s="44">
        <v>101</v>
      </c>
      <c r="B167" s="59" t="s">
        <v>277</v>
      </c>
      <c r="C167" s="59" t="s">
        <v>167</v>
      </c>
      <c r="D167" s="40" t="s">
        <v>169</v>
      </c>
      <c r="E167" s="41"/>
      <c r="F167" s="41"/>
      <c r="G167" s="42"/>
      <c r="H167" s="42"/>
      <c r="I167" s="42"/>
      <c r="J167" s="40" t="s">
        <v>168</v>
      </c>
      <c r="K167" s="41">
        <f t="shared" si="12"/>
        <v>10</v>
      </c>
      <c r="L167" s="20"/>
      <c r="M167" s="41">
        <v>10</v>
      </c>
      <c r="N167" s="20"/>
      <c r="O167" s="20"/>
      <c r="P167" s="26" t="s">
        <v>269</v>
      </c>
    </row>
    <row r="168" s="48" customFormat="1" ht="80" customHeight="1" spans="1:16">
      <c r="A168" s="44">
        <v>102</v>
      </c>
      <c r="B168" s="59" t="s">
        <v>278</v>
      </c>
      <c r="C168" s="59" t="s">
        <v>167</v>
      </c>
      <c r="D168" s="40" t="s">
        <v>169</v>
      </c>
      <c r="E168" s="41"/>
      <c r="F168" s="41"/>
      <c r="G168" s="42"/>
      <c r="H168" s="42"/>
      <c r="I168" s="42"/>
      <c r="J168" s="40" t="s">
        <v>168</v>
      </c>
      <c r="K168" s="41">
        <f t="shared" si="12"/>
        <v>59</v>
      </c>
      <c r="L168" s="20"/>
      <c r="M168" s="41">
        <v>59</v>
      </c>
      <c r="N168" s="20"/>
      <c r="O168" s="20"/>
      <c r="P168" s="26" t="s">
        <v>269</v>
      </c>
    </row>
    <row r="169" s="48" customFormat="1" ht="65" customHeight="1" spans="1:16">
      <c r="A169" s="44">
        <v>103</v>
      </c>
      <c r="B169" s="59" t="s">
        <v>279</v>
      </c>
      <c r="C169" s="59" t="s">
        <v>167</v>
      </c>
      <c r="D169" s="40" t="s">
        <v>169</v>
      </c>
      <c r="E169" s="41"/>
      <c r="F169" s="41"/>
      <c r="G169" s="42"/>
      <c r="H169" s="42"/>
      <c r="I169" s="42"/>
      <c r="J169" s="40" t="s">
        <v>168</v>
      </c>
      <c r="K169" s="41">
        <f t="shared" si="12"/>
        <v>45</v>
      </c>
      <c r="L169" s="20"/>
      <c r="M169" s="41">
        <v>45</v>
      </c>
      <c r="N169" s="20"/>
      <c r="O169" s="20"/>
      <c r="P169" s="26" t="s">
        <v>269</v>
      </c>
    </row>
    <row r="170" s="48" customFormat="1" ht="65" customHeight="1" spans="1:16">
      <c r="A170" s="44">
        <v>104</v>
      </c>
      <c r="B170" s="59" t="s">
        <v>280</v>
      </c>
      <c r="C170" s="59" t="s">
        <v>167</v>
      </c>
      <c r="D170" s="40" t="s">
        <v>169</v>
      </c>
      <c r="E170" s="41"/>
      <c r="F170" s="41"/>
      <c r="G170" s="42"/>
      <c r="H170" s="42"/>
      <c r="I170" s="42"/>
      <c r="J170" s="40" t="s">
        <v>169</v>
      </c>
      <c r="K170" s="41">
        <f t="shared" si="12"/>
        <v>19</v>
      </c>
      <c r="L170" s="20"/>
      <c r="M170" s="20"/>
      <c r="N170" s="20"/>
      <c r="O170" s="41">
        <v>19</v>
      </c>
      <c r="P170" s="26" t="s">
        <v>269</v>
      </c>
    </row>
    <row r="171" s="48" customFormat="1" ht="65" customHeight="1" spans="1:16">
      <c r="A171" s="44">
        <v>105</v>
      </c>
      <c r="B171" s="59" t="s">
        <v>281</v>
      </c>
      <c r="C171" s="59" t="s">
        <v>167</v>
      </c>
      <c r="D171" s="40" t="s">
        <v>174</v>
      </c>
      <c r="E171" s="41"/>
      <c r="F171" s="41"/>
      <c r="G171" s="42"/>
      <c r="H171" s="42"/>
      <c r="I171" s="42"/>
      <c r="J171" s="40" t="s">
        <v>174</v>
      </c>
      <c r="K171" s="41">
        <f t="shared" si="12"/>
        <v>55</v>
      </c>
      <c r="L171" s="41">
        <v>55</v>
      </c>
      <c r="M171" s="20"/>
      <c r="N171" s="20"/>
      <c r="O171" s="20"/>
      <c r="P171" s="26" t="s">
        <v>269</v>
      </c>
    </row>
    <row r="172" s="48" customFormat="1" ht="65" customHeight="1" spans="1:16">
      <c r="A172" s="44">
        <v>106</v>
      </c>
      <c r="B172" s="59" t="s">
        <v>282</v>
      </c>
      <c r="C172" s="59" t="s">
        <v>167</v>
      </c>
      <c r="D172" s="40" t="s">
        <v>169</v>
      </c>
      <c r="E172" s="41"/>
      <c r="F172" s="41"/>
      <c r="G172" s="42"/>
      <c r="H172" s="42"/>
      <c r="I172" s="42"/>
      <c r="J172" s="40" t="s">
        <v>169</v>
      </c>
      <c r="K172" s="41">
        <f t="shared" si="12"/>
        <v>50</v>
      </c>
      <c r="L172" s="20"/>
      <c r="M172" s="20"/>
      <c r="N172" s="20"/>
      <c r="O172" s="41">
        <v>50</v>
      </c>
      <c r="P172" s="26" t="s">
        <v>269</v>
      </c>
    </row>
    <row r="173" s="48" customFormat="1" ht="65" customHeight="1" spans="1:16">
      <c r="A173" s="44">
        <v>107</v>
      </c>
      <c r="B173" s="59" t="s">
        <v>283</v>
      </c>
      <c r="C173" s="59" t="s">
        <v>167</v>
      </c>
      <c r="D173" s="40" t="s">
        <v>169</v>
      </c>
      <c r="E173" s="41"/>
      <c r="F173" s="41"/>
      <c r="G173" s="42"/>
      <c r="H173" s="42"/>
      <c r="I173" s="42"/>
      <c r="J173" s="40" t="s">
        <v>169</v>
      </c>
      <c r="K173" s="41">
        <f t="shared" si="12"/>
        <v>20</v>
      </c>
      <c r="L173" s="20"/>
      <c r="M173" s="20"/>
      <c r="N173" s="20"/>
      <c r="O173" s="41">
        <v>20</v>
      </c>
      <c r="P173" s="26" t="s">
        <v>269</v>
      </c>
    </row>
    <row r="174" s="48" customFormat="1" ht="65" customHeight="1" spans="1:16">
      <c r="A174" s="44">
        <v>108</v>
      </c>
      <c r="B174" s="59" t="s">
        <v>284</v>
      </c>
      <c r="C174" s="59" t="s">
        <v>167</v>
      </c>
      <c r="D174" s="40" t="s">
        <v>169</v>
      </c>
      <c r="E174" s="41"/>
      <c r="F174" s="41"/>
      <c r="G174" s="42"/>
      <c r="H174" s="42"/>
      <c r="I174" s="42"/>
      <c r="J174" s="40" t="s">
        <v>169</v>
      </c>
      <c r="K174" s="41">
        <f t="shared" si="12"/>
        <v>56</v>
      </c>
      <c r="L174" s="20"/>
      <c r="M174" s="20"/>
      <c r="N174" s="20"/>
      <c r="O174" s="41">
        <v>56</v>
      </c>
      <c r="P174" s="26" t="s">
        <v>269</v>
      </c>
    </row>
    <row r="175" s="48" customFormat="1" ht="65" customHeight="1" spans="1:16">
      <c r="A175" s="44">
        <v>109</v>
      </c>
      <c r="B175" s="59" t="s">
        <v>285</v>
      </c>
      <c r="C175" s="59" t="s">
        <v>167</v>
      </c>
      <c r="D175" s="40" t="s">
        <v>169</v>
      </c>
      <c r="E175" s="41"/>
      <c r="F175" s="41"/>
      <c r="G175" s="42"/>
      <c r="H175" s="42"/>
      <c r="I175" s="42"/>
      <c r="J175" s="40" t="s">
        <v>169</v>
      </c>
      <c r="K175" s="41">
        <f t="shared" si="12"/>
        <v>30</v>
      </c>
      <c r="L175" s="20"/>
      <c r="M175" s="20"/>
      <c r="N175" s="20"/>
      <c r="O175" s="41">
        <v>30</v>
      </c>
      <c r="P175" s="26" t="s">
        <v>269</v>
      </c>
    </row>
    <row r="176" s="48" customFormat="1" ht="65" customHeight="1" spans="1:16">
      <c r="A176" s="44">
        <v>110</v>
      </c>
      <c r="B176" s="61" t="s">
        <v>286</v>
      </c>
      <c r="C176" s="59" t="s">
        <v>185</v>
      </c>
      <c r="D176" s="40" t="s">
        <v>169</v>
      </c>
      <c r="E176" s="41"/>
      <c r="F176" s="41"/>
      <c r="G176" s="42"/>
      <c r="H176" s="42"/>
      <c r="I176" s="42"/>
      <c r="J176" s="40" t="s">
        <v>169</v>
      </c>
      <c r="K176" s="41">
        <f t="shared" si="12"/>
        <v>50</v>
      </c>
      <c r="L176" s="20"/>
      <c r="M176" s="20"/>
      <c r="N176" s="20"/>
      <c r="O176" s="41">
        <v>50</v>
      </c>
      <c r="P176" s="26" t="s">
        <v>269</v>
      </c>
    </row>
    <row r="177" s="48" customFormat="1" ht="65" customHeight="1" spans="1:16">
      <c r="A177" s="44">
        <v>111</v>
      </c>
      <c r="B177" s="61" t="s">
        <v>287</v>
      </c>
      <c r="C177" s="59" t="s">
        <v>185</v>
      </c>
      <c r="D177" s="40" t="s">
        <v>169</v>
      </c>
      <c r="E177" s="41"/>
      <c r="F177" s="41"/>
      <c r="G177" s="42"/>
      <c r="H177" s="42"/>
      <c r="I177" s="42"/>
      <c r="J177" s="40" t="s">
        <v>169</v>
      </c>
      <c r="K177" s="41">
        <f t="shared" si="12"/>
        <v>40</v>
      </c>
      <c r="L177" s="20"/>
      <c r="M177" s="20"/>
      <c r="N177" s="20"/>
      <c r="O177" s="41">
        <v>40</v>
      </c>
      <c r="P177" s="26" t="s">
        <v>269</v>
      </c>
    </row>
    <row r="178" s="48" customFormat="1" ht="65" customHeight="1" spans="1:16">
      <c r="A178" s="44">
        <v>112</v>
      </c>
      <c r="B178" s="59" t="s">
        <v>288</v>
      </c>
      <c r="C178" s="59" t="s">
        <v>185</v>
      </c>
      <c r="D178" s="40" t="s">
        <v>169</v>
      </c>
      <c r="E178" s="41"/>
      <c r="F178" s="41"/>
      <c r="G178" s="42"/>
      <c r="H178" s="42"/>
      <c r="I178" s="42"/>
      <c r="J178" s="40" t="s">
        <v>169</v>
      </c>
      <c r="K178" s="41">
        <f t="shared" si="12"/>
        <v>31.98</v>
      </c>
      <c r="L178" s="20"/>
      <c r="M178" s="20"/>
      <c r="N178" s="20"/>
      <c r="O178" s="41">
        <v>31.98</v>
      </c>
      <c r="P178" s="26" t="s">
        <v>269</v>
      </c>
    </row>
    <row r="179" s="48" customFormat="1" ht="65" customHeight="1" spans="1:16">
      <c r="A179" s="44">
        <v>113</v>
      </c>
      <c r="B179" s="59" t="s">
        <v>289</v>
      </c>
      <c r="C179" s="59" t="s">
        <v>185</v>
      </c>
      <c r="D179" s="40" t="s">
        <v>169</v>
      </c>
      <c r="E179" s="41"/>
      <c r="F179" s="41"/>
      <c r="G179" s="42"/>
      <c r="H179" s="42"/>
      <c r="I179" s="42"/>
      <c r="J179" s="40" t="s">
        <v>169</v>
      </c>
      <c r="K179" s="41">
        <f t="shared" si="12"/>
        <v>24.645</v>
      </c>
      <c r="L179" s="20"/>
      <c r="M179" s="20"/>
      <c r="N179" s="20"/>
      <c r="O179" s="41">
        <v>24.645</v>
      </c>
      <c r="P179" s="26" t="s">
        <v>269</v>
      </c>
    </row>
    <row r="180" s="48" customFormat="1" ht="65" customHeight="1" spans="1:16">
      <c r="A180" s="44">
        <v>114</v>
      </c>
      <c r="B180" s="59" t="s">
        <v>290</v>
      </c>
      <c r="C180" s="59" t="s">
        <v>185</v>
      </c>
      <c r="D180" s="40" t="s">
        <v>169</v>
      </c>
      <c r="E180" s="41"/>
      <c r="F180" s="41"/>
      <c r="G180" s="42"/>
      <c r="H180" s="42"/>
      <c r="I180" s="42"/>
      <c r="J180" s="40" t="s">
        <v>169</v>
      </c>
      <c r="K180" s="41">
        <f t="shared" si="12"/>
        <v>58</v>
      </c>
      <c r="L180" s="20"/>
      <c r="M180" s="20"/>
      <c r="N180" s="20"/>
      <c r="O180" s="41">
        <v>58</v>
      </c>
      <c r="P180" s="26" t="s">
        <v>269</v>
      </c>
    </row>
    <row r="181" s="48" customFormat="1" ht="65" customHeight="1" spans="1:16">
      <c r="A181" s="44">
        <v>115</v>
      </c>
      <c r="B181" s="59" t="s">
        <v>291</v>
      </c>
      <c r="C181" s="59" t="s">
        <v>185</v>
      </c>
      <c r="D181" s="40" t="s">
        <v>169</v>
      </c>
      <c r="E181" s="41"/>
      <c r="F181" s="41"/>
      <c r="G181" s="42"/>
      <c r="H181" s="42"/>
      <c r="I181" s="42"/>
      <c r="J181" s="40" t="s">
        <v>169</v>
      </c>
      <c r="K181" s="41">
        <f t="shared" si="12"/>
        <v>52</v>
      </c>
      <c r="L181" s="20"/>
      <c r="M181" s="20"/>
      <c r="N181" s="20"/>
      <c r="O181" s="41">
        <v>52</v>
      </c>
      <c r="P181" s="26" t="s">
        <v>269</v>
      </c>
    </row>
    <row r="182" ht="24" customHeight="1" spans="1:16">
      <c r="A182" s="44" t="s">
        <v>11</v>
      </c>
      <c r="B182" s="45"/>
      <c r="C182" s="45"/>
      <c r="D182" s="46"/>
      <c r="E182" s="70">
        <f>F182+G182+H182+I182</f>
        <v>15389</v>
      </c>
      <c r="F182" s="77">
        <f t="shared" ref="F182:I182" si="14">SUM(F7:F181)</f>
        <v>7589</v>
      </c>
      <c r="G182" s="77">
        <f t="shared" si="14"/>
        <v>4944</v>
      </c>
      <c r="H182" s="77">
        <f t="shared" si="14"/>
        <v>673</v>
      </c>
      <c r="I182" s="77">
        <f t="shared" si="14"/>
        <v>2183</v>
      </c>
      <c r="J182" s="77"/>
      <c r="K182" s="41">
        <v>15389</v>
      </c>
      <c r="L182" s="77">
        <v>7589</v>
      </c>
      <c r="M182" s="77">
        <v>4944</v>
      </c>
      <c r="N182" s="77">
        <v>673</v>
      </c>
      <c r="O182" s="77">
        <v>2183</v>
      </c>
      <c r="P182" s="47"/>
    </row>
  </sheetData>
  <autoFilter xmlns:etc="http://www.wps.cn/officeDocument/2017/etCustomData" ref="A4:HI182" etc:filterBottomFollowUsedRange="0">
    <extLst/>
  </autoFilter>
  <mergeCells count="185">
    <mergeCell ref="A1:B1"/>
    <mergeCell ref="A2:P2"/>
    <mergeCell ref="D4:I4"/>
    <mergeCell ref="J4:O4"/>
    <mergeCell ref="E5:I5"/>
    <mergeCell ref="K5:O5"/>
    <mergeCell ref="A182:D182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4:A36"/>
    <mergeCell ref="A37:A39"/>
    <mergeCell ref="A40:A41"/>
    <mergeCell ref="A42:A43"/>
    <mergeCell ref="A44:A45"/>
    <mergeCell ref="A46:A47"/>
    <mergeCell ref="A48:A49"/>
    <mergeCell ref="A50:A51"/>
    <mergeCell ref="A53:A54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4"/>
    <mergeCell ref="A85:A87"/>
    <mergeCell ref="A88:A89"/>
    <mergeCell ref="A90:A92"/>
    <mergeCell ref="A107:A109"/>
    <mergeCell ref="A111:A113"/>
    <mergeCell ref="A120:A124"/>
    <mergeCell ref="A125:A126"/>
    <mergeCell ref="A129:A131"/>
    <mergeCell ref="A132:A133"/>
    <mergeCell ref="A147:A148"/>
    <mergeCell ref="A150:A151"/>
    <mergeCell ref="A152:A153"/>
    <mergeCell ref="A155:A159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4:B36"/>
    <mergeCell ref="B37:B39"/>
    <mergeCell ref="B40:B41"/>
    <mergeCell ref="B42:B43"/>
    <mergeCell ref="B44:B45"/>
    <mergeCell ref="B46:B47"/>
    <mergeCell ref="B48:B49"/>
    <mergeCell ref="B50:B51"/>
    <mergeCell ref="B53:B54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4"/>
    <mergeCell ref="B85:B87"/>
    <mergeCell ref="B88:B89"/>
    <mergeCell ref="B90:B92"/>
    <mergeCell ref="B107:B109"/>
    <mergeCell ref="B111:B113"/>
    <mergeCell ref="B120:B124"/>
    <mergeCell ref="B125:B126"/>
    <mergeCell ref="B129:B131"/>
    <mergeCell ref="B132:B133"/>
    <mergeCell ref="B147:B148"/>
    <mergeCell ref="B150:B151"/>
    <mergeCell ref="B152:B153"/>
    <mergeCell ref="B155:B159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4:C36"/>
    <mergeCell ref="C37:C39"/>
    <mergeCell ref="C40:C41"/>
    <mergeCell ref="C42:C43"/>
    <mergeCell ref="C44:C45"/>
    <mergeCell ref="C46:C47"/>
    <mergeCell ref="C48:C49"/>
    <mergeCell ref="C50:C51"/>
    <mergeCell ref="C53:C54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4"/>
    <mergeCell ref="C85:C87"/>
    <mergeCell ref="C88:C89"/>
    <mergeCell ref="C90:C92"/>
    <mergeCell ref="C107:C109"/>
    <mergeCell ref="C111:C113"/>
    <mergeCell ref="C120:C124"/>
    <mergeCell ref="C125:C126"/>
    <mergeCell ref="C129:C131"/>
    <mergeCell ref="C132:C133"/>
    <mergeCell ref="C147:C148"/>
    <mergeCell ref="C150:C151"/>
    <mergeCell ref="C152:C153"/>
    <mergeCell ref="C155:C159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4:P36"/>
    <mergeCell ref="P37:P39"/>
    <mergeCell ref="P40:P41"/>
    <mergeCell ref="P42:P43"/>
    <mergeCell ref="P44:P45"/>
    <mergeCell ref="P46:P47"/>
    <mergeCell ref="P48:P49"/>
    <mergeCell ref="P50:P51"/>
    <mergeCell ref="P53:P54"/>
    <mergeCell ref="P63:P64"/>
    <mergeCell ref="P65:P66"/>
    <mergeCell ref="P67:P68"/>
    <mergeCell ref="P69:P70"/>
    <mergeCell ref="P72:P73"/>
    <mergeCell ref="P74:P75"/>
    <mergeCell ref="P76:P77"/>
    <mergeCell ref="P78:P79"/>
    <mergeCell ref="P80:P81"/>
    <mergeCell ref="P82:P84"/>
    <mergeCell ref="P85:P87"/>
    <mergeCell ref="P88:P89"/>
    <mergeCell ref="P90:P92"/>
    <mergeCell ref="P107:P109"/>
    <mergeCell ref="P111:P113"/>
    <mergeCell ref="P120:P124"/>
    <mergeCell ref="P125:P126"/>
    <mergeCell ref="P129:P131"/>
    <mergeCell ref="P132:P133"/>
    <mergeCell ref="P147:P148"/>
    <mergeCell ref="P150:P151"/>
    <mergeCell ref="P152:P153"/>
    <mergeCell ref="P155:P159"/>
  </mergeCells>
  <conditionalFormatting sqref="D3">
    <cfRule type="duplicateValues" dxfId="0" priority="17"/>
    <cfRule type="duplicateValues" dxfId="1" priority="16"/>
  </conditionalFormatting>
  <conditionalFormatting sqref="G3">
    <cfRule type="duplicateValues" dxfId="0" priority="15"/>
    <cfRule type="duplicateValues" dxfId="1" priority="14"/>
  </conditionalFormatting>
  <conditionalFormatting sqref="J4">
    <cfRule type="duplicateValues" dxfId="0" priority="11"/>
    <cfRule type="duplicateValues" dxfId="1" priority="10"/>
  </conditionalFormatting>
  <conditionalFormatting sqref="B164">
    <cfRule type="duplicateValues" dxfId="1" priority="4"/>
    <cfRule type="duplicateValues" dxfId="0" priority="3"/>
  </conditionalFormatting>
  <conditionalFormatting sqref="B171">
    <cfRule type="duplicateValues" dxfId="0" priority="1"/>
  </conditionalFormatting>
  <conditionalFormatting sqref="B173">
    <cfRule type="duplicateValues" dxfId="0" priority="2"/>
  </conditionalFormatting>
  <conditionalFormatting sqref="B175">
    <cfRule type="duplicateValues" dxfId="1" priority="6"/>
    <cfRule type="duplicateValues" dxfId="0" priority="5"/>
  </conditionalFormatting>
  <conditionalFormatting sqref="D4 B4">
    <cfRule type="duplicateValues" dxfId="0" priority="13"/>
    <cfRule type="duplicateValues" dxfId="1" priority="12"/>
  </conditionalFormatting>
  <conditionalFormatting sqref="B160:B163 B165:B170">
    <cfRule type="duplicateValues" dxfId="0" priority="9"/>
    <cfRule type="duplicateValues" dxfId="1" priority="8"/>
  </conditionalFormatting>
  <conditionalFormatting sqref="B160:B163 B174 B176 B178:B180 B172 B165:B170">
    <cfRule type="duplicateValues" dxfId="0" priority="7"/>
  </conditionalFormatting>
  <pageMargins left="0.314583333333333" right="0.118055555555556" top="0.314583333333333" bottom="0.196527777777778" header="0.275" footer="0.118055555555556"/>
  <pageSetup paperSize="9" scale="80" fitToHeight="0" orientation="landscape"/>
  <headerFooter/>
  <rowBreaks count="5" manualBreakCount="5">
    <brk id="19" max="15" man="1"/>
    <brk id="36" max="15" man="1"/>
    <brk id="52" max="15" man="1"/>
    <brk id="64" max="15" man="1"/>
    <brk id="182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85"/>
  <sheetViews>
    <sheetView topLeftCell="A107" workbookViewId="0">
      <selection activeCell="M112" sqref="M112"/>
    </sheetView>
  </sheetViews>
  <sheetFormatPr defaultColWidth="9.81666666666667" defaultRowHeight="13.5"/>
  <cols>
    <col min="1" max="1" width="6" style="6" customWidth="1"/>
    <col min="2" max="2" width="22.2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1" width="10.125" style="6" customWidth="1"/>
    <col min="12" max="12" width="13.25" style="6" customWidth="1"/>
    <col min="13" max="13" width="9.625" style="6" customWidth="1"/>
    <col min="14" max="14" width="11.75" style="6" customWidth="1"/>
    <col min="15" max="15" width="9.625" style="6" customWidth="1"/>
    <col min="16" max="16" width="13.375" style="6" customWidth="1"/>
    <col min="17" max="200" width="9.81666666666667" style="1" customWidth="1"/>
    <col min="201" max="207" width="9" style="1" customWidth="1"/>
    <col min="208" max="209" width="14.125" style="1" customWidth="1"/>
    <col min="210" max="219" width="9" style="1" customWidth="1"/>
    <col min="220" max="16384" width="9.81666666666667" style="1"/>
  </cols>
  <sheetData>
    <row r="1" s="1" customFormat="1" ht="25" customHeight="1" spans="1:19">
      <c r="A1" s="9" t="s">
        <v>163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9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9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9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9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9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9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9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1">
        <f>54.266157-16.5</f>
        <v>37.766157</v>
      </c>
      <c r="P8" s="27"/>
    </row>
    <row r="9" s="6" customFormat="1" ht="37.5" spans="1:19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9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1">
        <f>17.22-3.4</f>
        <v>13.82</v>
      </c>
      <c r="P10" s="27"/>
    </row>
    <row r="11" s="6" customFormat="1" ht="37.5" spans="1:19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9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1">
        <f>94.035-16</f>
        <v>78.035</v>
      </c>
      <c r="P12" s="27"/>
    </row>
    <row r="13" s="6" customFormat="1" ht="37.5" spans="1:19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63">
        <v>13</v>
      </c>
      <c r="M13" s="63">
        <v>19.44</v>
      </c>
      <c r="N13" s="41"/>
      <c r="O13" s="42"/>
      <c r="P13" s="27"/>
      <c r="R13" s="72">
        <v>12.253293</v>
      </c>
      <c r="S13" s="72">
        <v>17.047673</v>
      </c>
    </row>
    <row r="14" s="6" customFormat="1" ht="37.5" spans="1:19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9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9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8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1">
        <f>68.64-18</f>
        <v>50.64</v>
      </c>
      <c r="P17" s="27"/>
    </row>
    <row r="18" s="6" customFormat="1" ht="37.5" spans="1:18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63">
        <v>25.709114</v>
      </c>
      <c r="M18" s="63">
        <v>5.430886</v>
      </c>
      <c r="N18" s="41"/>
      <c r="O18" s="42"/>
      <c r="P18" s="27"/>
      <c r="R18" s="72">
        <v>25.709114</v>
      </c>
    </row>
    <row r="19" s="6" customFormat="1" ht="37.5" spans="1:18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63">
        <v>31.86</v>
      </c>
      <c r="P19" s="27"/>
    </row>
    <row r="20" s="6" customFormat="1" ht="37.5" spans="1:18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6" t="s">
        <v>292</v>
      </c>
    </row>
    <row r="21" s="6" customFormat="1" ht="37.5" spans="1:18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1">
        <f>15.39-5</f>
        <v>10.39</v>
      </c>
      <c r="P21" s="27"/>
    </row>
    <row r="22" s="6" customFormat="1" ht="37.5" spans="1:18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8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1">
        <f>58.573843-11</f>
        <v>47.573843</v>
      </c>
      <c r="P23" s="27"/>
    </row>
    <row r="24" s="6" customFormat="1" ht="37.5" spans="1:18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8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1">
        <f>75.36-11</f>
        <v>64.36</v>
      </c>
      <c r="P25" s="27"/>
    </row>
    <row r="26" s="6" customFormat="1" ht="37.5" spans="1:18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8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8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8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1">
        <f>21.55-12</f>
        <v>9.55</v>
      </c>
      <c r="P29" s="27"/>
    </row>
    <row r="30" s="6" customFormat="1" ht="37.5" spans="1:18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8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1">
        <f>48.08-13</f>
        <v>35.08</v>
      </c>
      <c r="P31" s="27"/>
    </row>
    <row r="32" s="6" customFormat="1" ht="60" customHeight="1" spans="1:18">
      <c r="A32" s="18">
        <v>12</v>
      </c>
      <c r="B32" s="40" t="s">
        <v>181</v>
      </c>
      <c r="C32" s="40" t="s">
        <v>167</v>
      </c>
      <c r="D32" s="40" t="s">
        <v>182</v>
      </c>
      <c r="E32" s="41">
        <f t="shared" si="0"/>
        <v>50</v>
      </c>
      <c r="F32" s="41"/>
      <c r="G32" s="41">
        <v>50</v>
      </c>
      <c r="H32" s="41"/>
      <c r="I32" s="41"/>
      <c r="J32" s="40" t="s">
        <v>182</v>
      </c>
      <c r="K32" s="41">
        <f t="shared" si="1"/>
        <v>50</v>
      </c>
      <c r="L32" s="41">
        <v>14.7772</v>
      </c>
      <c r="M32" s="41">
        <v>35.2228</v>
      </c>
      <c r="N32" s="41"/>
      <c r="O32" s="41"/>
      <c r="P32" s="27"/>
    </row>
    <row r="33" s="6" customFormat="1" ht="56.25" spans="1:16">
      <c r="A33" s="18">
        <v>13</v>
      </c>
      <c r="B33" s="40" t="s">
        <v>183</v>
      </c>
      <c r="C33" s="40" t="s">
        <v>167</v>
      </c>
      <c r="D33" s="40" t="s">
        <v>169</v>
      </c>
      <c r="E33" s="41">
        <f t="shared" si="0"/>
        <v>70</v>
      </c>
      <c r="F33" s="41"/>
      <c r="G33" s="41"/>
      <c r="H33" s="41"/>
      <c r="I33" s="41">
        <v>70</v>
      </c>
      <c r="J33" s="40" t="s">
        <v>169</v>
      </c>
      <c r="K33" s="41">
        <f t="shared" si="1"/>
        <v>15</v>
      </c>
      <c r="L33" s="41"/>
      <c r="M33" s="41"/>
      <c r="N33" s="41"/>
      <c r="O33" s="41">
        <v>15</v>
      </c>
      <c r="P33" s="27"/>
    </row>
    <row r="34" s="6" customFormat="1" ht="37.5" spans="1:16">
      <c r="A34" s="18">
        <v>14</v>
      </c>
      <c r="B34" s="40" t="s">
        <v>184</v>
      </c>
      <c r="C34" s="40" t="s">
        <v>185</v>
      </c>
      <c r="D34" s="40" t="s">
        <v>168</v>
      </c>
      <c r="E34" s="41">
        <f t="shared" si="0"/>
        <v>94.815</v>
      </c>
      <c r="F34" s="41">
        <v>94.815</v>
      </c>
      <c r="G34" s="41"/>
      <c r="H34" s="41"/>
      <c r="I34" s="42"/>
      <c r="J34" s="40" t="s">
        <v>168</v>
      </c>
      <c r="K34" s="41">
        <f t="shared" si="1"/>
        <v>94.815</v>
      </c>
      <c r="L34" s="41">
        <v>94.815</v>
      </c>
      <c r="M34" s="41"/>
      <c r="N34" s="41"/>
      <c r="O34" s="42"/>
      <c r="P34" s="26" t="s">
        <v>293</v>
      </c>
    </row>
    <row r="35" s="6" customFormat="1" ht="37.5" spans="1:16">
      <c r="A35" s="18"/>
      <c r="B35" s="40"/>
      <c r="C35" s="40"/>
      <c r="D35" s="40" t="s">
        <v>186</v>
      </c>
      <c r="E35" s="41">
        <f t="shared" si="0"/>
        <v>67.852911</v>
      </c>
      <c r="F35" s="41"/>
      <c r="G35" s="41"/>
      <c r="H35" s="41">
        <v>67.852911</v>
      </c>
      <c r="I35" s="41"/>
      <c r="J35" s="40" t="s">
        <v>186</v>
      </c>
      <c r="K35" s="41">
        <f t="shared" si="1"/>
        <v>67.852911</v>
      </c>
      <c r="L35" s="41"/>
      <c r="M35" s="41"/>
      <c r="N35" s="41">
        <v>67.852911</v>
      </c>
      <c r="O35" s="41"/>
      <c r="P35" s="27"/>
    </row>
    <row r="36" s="6" customFormat="1" ht="37.5" spans="1:16">
      <c r="A36" s="18"/>
      <c r="B36" s="40"/>
      <c r="C36" s="40"/>
      <c r="D36" s="40" t="s">
        <v>169</v>
      </c>
      <c r="E36" s="41">
        <f t="shared" si="0"/>
        <v>153.395</v>
      </c>
      <c r="F36" s="41"/>
      <c r="G36" s="41"/>
      <c r="H36" s="42"/>
      <c r="I36" s="41">
        <v>153.395</v>
      </c>
      <c r="J36" s="40" t="s">
        <v>169</v>
      </c>
      <c r="K36" s="41">
        <f t="shared" si="1"/>
        <v>121.395</v>
      </c>
      <c r="L36" s="41"/>
      <c r="M36" s="41"/>
      <c r="N36" s="42"/>
      <c r="O36" s="41">
        <f>153.395-32</f>
        <v>121.395</v>
      </c>
      <c r="P36" s="27"/>
    </row>
    <row r="37" s="6" customFormat="1" ht="37.5" spans="1:16">
      <c r="A37" s="18">
        <v>15</v>
      </c>
      <c r="B37" s="40" t="s">
        <v>39</v>
      </c>
      <c r="C37" s="40" t="s">
        <v>185</v>
      </c>
      <c r="D37" s="40" t="s">
        <v>168</v>
      </c>
      <c r="E37" s="41">
        <f t="shared" si="0"/>
        <v>29.55</v>
      </c>
      <c r="F37" s="41">
        <v>29.55</v>
      </c>
      <c r="G37" s="41"/>
      <c r="H37" s="41"/>
      <c r="I37" s="42"/>
      <c r="J37" s="40" t="s">
        <v>168</v>
      </c>
      <c r="K37" s="41">
        <f t="shared" si="1"/>
        <v>29.55</v>
      </c>
      <c r="L37" s="41">
        <v>29.55</v>
      </c>
      <c r="M37" s="41"/>
      <c r="N37" s="41"/>
      <c r="O37" s="42"/>
      <c r="P37" s="26" t="s">
        <v>294</v>
      </c>
    </row>
    <row r="38" s="6" customFormat="1" ht="37.5" spans="1:16">
      <c r="A38" s="18"/>
      <c r="B38" s="40"/>
      <c r="C38" s="40"/>
      <c r="D38" s="40" t="s">
        <v>186</v>
      </c>
      <c r="E38" s="41">
        <f t="shared" si="0"/>
        <v>17.251044</v>
      </c>
      <c r="F38" s="41"/>
      <c r="G38" s="41"/>
      <c r="H38" s="41">
        <v>17.251044</v>
      </c>
      <c r="I38" s="41"/>
      <c r="J38" s="40" t="s">
        <v>186</v>
      </c>
      <c r="K38" s="41">
        <f t="shared" si="1"/>
        <v>18.310397</v>
      </c>
      <c r="L38" s="41"/>
      <c r="M38" s="41"/>
      <c r="N38" s="41">
        <v>18.310397</v>
      </c>
      <c r="O38" s="41"/>
      <c r="P38" s="27"/>
    </row>
    <row r="39" s="6" customFormat="1" ht="37.5" spans="1:16">
      <c r="A39" s="18"/>
      <c r="B39" s="40"/>
      <c r="C39" s="40"/>
      <c r="D39" s="40" t="s">
        <v>169</v>
      </c>
      <c r="E39" s="41">
        <f t="shared" si="0"/>
        <v>52.45</v>
      </c>
      <c r="F39" s="41"/>
      <c r="G39" s="41"/>
      <c r="H39" s="42"/>
      <c r="I39" s="41">
        <v>52.45</v>
      </c>
      <c r="J39" s="40" t="s">
        <v>169</v>
      </c>
      <c r="K39" s="41">
        <f t="shared" si="1"/>
        <v>41.39</v>
      </c>
      <c r="L39" s="41"/>
      <c r="M39" s="41"/>
      <c r="N39" s="42"/>
      <c r="O39" s="41">
        <v>41.39</v>
      </c>
      <c r="P39" s="27"/>
    </row>
    <row r="40" s="6" customFormat="1" ht="37.5" spans="1:16">
      <c r="A40" s="18">
        <v>16</v>
      </c>
      <c r="B40" s="40" t="s">
        <v>187</v>
      </c>
      <c r="C40" s="40" t="s">
        <v>185</v>
      </c>
      <c r="D40" s="40" t="s">
        <v>168</v>
      </c>
      <c r="E40" s="41">
        <f t="shared" si="0"/>
        <v>39.39</v>
      </c>
      <c r="F40" s="41">
        <v>39.39</v>
      </c>
      <c r="G40" s="41"/>
      <c r="H40" s="41"/>
      <c r="I40" s="42"/>
      <c r="J40" s="40" t="s">
        <v>168</v>
      </c>
      <c r="K40" s="41">
        <f t="shared" si="1"/>
        <v>39.39</v>
      </c>
      <c r="L40" s="41">
        <v>39.39</v>
      </c>
      <c r="M40" s="41"/>
      <c r="N40" s="41"/>
      <c r="O40" s="42"/>
      <c r="P40" s="26" t="s">
        <v>295</v>
      </c>
    </row>
    <row r="41" s="6" customFormat="1" ht="37.5" spans="1:16">
      <c r="A41" s="18"/>
      <c r="B41" s="40"/>
      <c r="C41" s="40"/>
      <c r="D41" s="40" t="s">
        <v>169</v>
      </c>
      <c r="E41" s="41">
        <f t="shared" si="0"/>
        <v>91.91</v>
      </c>
      <c r="F41" s="41"/>
      <c r="G41" s="41"/>
      <c r="H41" s="41"/>
      <c r="I41" s="41">
        <v>91.91</v>
      </c>
      <c r="J41" s="40" t="s">
        <v>169</v>
      </c>
      <c r="K41" s="41">
        <f t="shared" si="1"/>
        <v>77.91</v>
      </c>
      <c r="L41" s="41"/>
      <c r="M41" s="41"/>
      <c r="N41" s="41"/>
      <c r="O41" s="41">
        <f>91.91-14</f>
        <v>77.91</v>
      </c>
      <c r="P41" s="27"/>
    </row>
    <row r="42" s="6" customFormat="1" ht="37.5" spans="1:16">
      <c r="A42" s="18">
        <v>17</v>
      </c>
      <c r="B42" s="40" t="s">
        <v>188</v>
      </c>
      <c r="C42" s="40" t="s">
        <v>185</v>
      </c>
      <c r="D42" s="40" t="s">
        <v>168</v>
      </c>
      <c r="E42" s="41">
        <f t="shared" si="0"/>
        <v>42.865869</v>
      </c>
      <c r="F42" s="41">
        <v>42.865869</v>
      </c>
      <c r="G42" s="41"/>
      <c r="H42" s="41"/>
      <c r="I42" s="41"/>
      <c r="J42" s="40" t="s">
        <v>168</v>
      </c>
      <c r="K42" s="41">
        <f t="shared" si="1"/>
        <v>42.865869</v>
      </c>
      <c r="L42" s="41">
        <v>42.865869</v>
      </c>
      <c r="M42" s="41"/>
      <c r="N42" s="41"/>
      <c r="O42" s="41"/>
      <c r="P42" s="26" t="s">
        <v>296</v>
      </c>
    </row>
    <row r="43" s="6" customFormat="1" ht="37.5" spans="1:16">
      <c r="A43" s="18"/>
      <c r="B43" s="40"/>
      <c r="C43" s="40"/>
      <c r="D43" s="40" t="s">
        <v>169</v>
      </c>
      <c r="E43" s="41">
        <f t="shared" si="0"/>
        <v>100.014131</v>
      </c>
      <c r="F43" s="41"/>
      <c r="G43" s="41"/>
      <c r="H43" s="41"/>
      <c r="I43" s="41">
        <v>100.014131</v>
      </c>
      <c r="J43" s="40" t="s">
        <v>169</v>
      </c>
      <c r="K43" s="41">
        <f t="shared" si="1"/>
        <v>85.014131</v>
      </c>
      <c r="L43" s="41"/>
      <c r="M43" s="41"/>
      <c r="N43" s="41"/>
      <c r="O43" s="41">
        <f>100.014131-15</f>
        <v>85.014131</v>
      </c>
      <c r="P43" s="27"/>
    </row>
    <row r="44" s="6" customFormat="1" ht="37.5" spans="1:16">
      <c r="A44" s="18">
        <v>18</v>
      </c>
      <c r="B44" s="40" t="s">
        <v>189</v>
      </c>
      <c r="C44" s="40" t="s">
        <v>185</v>
      </c>
      <c r="D44" s="40" t="s">
        <v>168</v>
      </c>
      <c r="E44" s="41">
        <f t="shared" si="0"/>
        <v>26</v>
      </c>
      <c r="F44" s="41">
        <v>26</v>
      </c>
      <c r="G44" s="41"/>
      <c r="H44" s="41"/>
      <c r="I44" s="41"/>
      <c r="J44" s="40" t="s">
        <v>168</v>
      </c>
      <c r="K44" s="41">
        <f t="shared" si="1"/>
        <v>26</v>
      </c>
      <c r="L44" s="41">
        <v>26</v>
      </c>
      <c r="M44" s="41"/>
      <c r="N44" s="41"/>
      <c r="O44" s="41"/>
      <c r="P44" s="26" t="s">
        <v>296</v>
      </c>
    </row>
    <row r="45" s="6" customFormat="1" ht="37.5" spans="1:16">
      <c r="A45" s="18"/>
      <c r="B45" s="40"/>
      <c r="C45" s="40"/>
      <c r="D45" s="40" t="s">
        <v>169</v>
      </c>
      <c r="E45" s="41">
        <f t="shared" si="0"/>
        <v>39.48</v>
      </c>
      <c r="F45" s="41"/>
      <c r="G45" s="41"/>
      <c r="H45" s="41"/>
      <c r="I45" s="41">
        <v>39.48</v>
      </c>
      <c r="J45" s="40" t="s">
        <v>169</v>
      </c>
      <c r="K45" s="41">
        <f t="shared" si="1"/>
        <v>32.48</v>
      </c>
      <c r="L45" s="41"/>
      <c r="M45" s="41"/>
      <c r="N45" s="41"/>
      <c r="O45" s="41">
        <f>39.48-7</f>
        <v>32.48</v>
      </c>
      <c r="P45" s="27"/>
    </row>
    <row r="46" s="6" customFormat="1" ht="37.5" spans="1:16">
      <c r="A46" s="18">
        <v>19</v>
      </c>
      <c r="B46" s="40" t="s">
        <v>190</v>
      </c>
      <c r="C46" s="40" t="s">
        <v>185</v>
      </c>
      <c r="D46" s="40" t="s">
        <v>168</v>
      </c>
      <c r="E46" s="41">
        <f t="shared" si="0"/>
        <v>26.16</v>
      </c>
      <c r="F46" s="41">
        <v>26.16</v>
      </c>
      <c r="G46" s="41"/>
      <c r="H46" s="42"/>
      <c r="I46" s="41"/>
      <c r="J46" s="40" t="s">
        <v>168</v>
      </c>
      <c r="K46" s="41">
        <f t="shared" si="1"/>
        <v>26.16</v>
      </c>
      <c r="L46" s="41">
        <v>26.16</v>
      </c>
      <c r="M46" s="41"/>
      <c r="N46" s="42"/>
      <c r="O46" s="41"/>
      <c r="P46" s="27"/>
    </row>
    <row r="47" s="6" customFormat="1" ht="37.5" spans="1:16">
      <c r="A47" s="18"/>
      <c r="B47" s="40"/>
      <c r="C47" s="40"/>
      <c r="D47" s="40" t="s">
        <v>169</v>
      </c>
      <c r="E47" s="41">
        <f t="shared" si="0"/>
        <v>39.2</v>
      </c>
      <c r="F47" s="41"/>
      <c r="G47" s="41"/>
      <c r="H47" s="41"/>
      <c r="I47" s="41">
        <v>39.2</v>
      </c>
      <c r="J47" s="40" t="s">
        <v>169</v>
      </c>
      <c r="K47" s="41">
        <f t="shared" si="1"/>
        <v>32.2</v>
      </c>
      <c r="L47" s="41"/>
      <c r="M47" s="41"/>
      <c r="N47" s="41"/>
      <c r="O47" s="41">
        <f>39.2-7</f>
        <v>32.2</v>
      </c>
      <c r="P47" s="27"/>
    </row>
    <row r="48" s="6" customFormat="1" ht="37.5" spans="1:16">
      <c r="A48" s="18">
        <v>20</v>
      </c>
      <c r="B48" s="40" t="s">
        <v>191</v>
      </c>
      <c r="C48" s="40" t="s">
        <v>185</v>
      </c>
      <c r="D48" s="40" t="s">
        <v>168</v>
      </c>
      <c r="E48" s="41">
        <f t="shared" si="0"/>
        <v>18.75</v>
      </c>
      <c r="F48" s="41">
        <v>18.75</v>
      </c>
      <c r="G48" s="41"/>
      <c r="H48" s="42"/>
      <c r="I48" s="41"/>
      <c r="J48" s="40" t="s">
        <v>168</v>
      </c>
      <c r="K48" s="41">
        <f t="shared" si="1"/>
        <v>18.75</v>
      </c>
      <c r="L48" s="41">
        <v>18.75</v>
      </c>
      <c r="M48" s="41"/>
      <c r="N48" s="42"/>
      <c r="O48" s="41"/>
      <c r="P48" s="26" t="s">
        <v>296</v>
      </c>
    </row>
    <row r="49" s="6" customFormat="1" ht="37.5" spans="1:232">
      <c r="A49" s="18"/>
      <c r="B49" s="40"/>
      <c r="C49" s="40"/>
      <c r="D49" s="40" t="s">
        <v>169</v>
      </c>
      <c r="E49" s="41">
        <f t="shared" si="0"/>
        <v>25.14</v>
      </c>
      <c r="F49" s="41"/>
      <c r="G49" s="41"/>
      <c r="H49" s="41"/>
      <c r="I49" s="41">
        <v>25.14</v>
      </c>
      <c r="J49" s="40" t="s">
        <v>169</v>
      </c>
      <c r="K49" s="41">
        <f t="shared" si="1"/>
        <v>20.14</v>
      </c>
      <c r="L49" s="41"/>
      <c r="M49" s="41"/>
      <c r="N49" s="41"/>
      <c r="O49" s="41">
        <f>25.14-5</f>
        <v>20.14</v>
      </c>
      <c r="P49" s="27"/>
    </row>
    <row r="50" s="6" customFormat="1" ht="37.5" spans="1:232">
      <c r="A50" s="18">
        <v>21</v>
      </c>
      <c r="B50" s="40" t="s">
        <v>192</v>
      </c>
      <c r="C50" s="40" t="s">
        <v>185</v>
      </c>
      <c r="D50" s="40" t="s">
        <v>168</v>
      </c>
      <c r="E50" s="41">
        <f t="shared" si="0"/>
        <v>18.700222</v>
      </c>
      <c r="F50" s="41">
        <v>18.700222</v>
      </c>
      <c r="G50" s="41"/>
      <c r="H50" s="41"/>
      <c r="I50" s="42"/>
      <c r="J50" s="40" t="s">
        <v>168</v>
      </c>
      <c r="K50" s="41">
        <f t="shared" si="1"/>
        <v>18.700222</v>
      </c>
      <c r="L50" s="41">
        <v>18.700222</v>
      </c>
      <c r="M50" s="41"/>
      <c r="N50" s="41"/>
      <c r="O50" s="42"/>
      <c r="P50" s="27" t="s">
        <v>297</v>
      </c>
    </row>
    <row r="51" s="6" customFormat="1" ht="37.5" spans="1:232">
      <c r="A51" s="18"/>
      <c r="B51" s="40"/>
      <c r="C51" s="40"/>
      <c r="D51" s="40" t="s">
        <v>169</v>
      </c>
      <c r="E51" s="41">
        <f t="shared" si="0"/>
        <v>42.84</v>
      </c>
      <c r="F51" s="41"/>
      <c r="G51" s="41"/>
      <c r="H51" s="41"/>
      <c r="I51" s="41">
        <v>42.84</v>
      </c>
      <c r="J51" s="40" t="s">
        <v>169</v>
      </c>
      <c r="K51" s="41">
        <f t="shared" si="1"/>
        <v>36.84</v>
      </c>
      <c r="L51" s="41"/>
      <c r="M51" s="41"/>
      <c r="N51" s="41"/>
      <c r="O51" s="41">
        <f>42.84-6</f>
        <v>36.84</v>
      </c>
      <c r="P51" s="27"/>
    </row>
    <row r="52" s="6" customFormat="1" ht="37.5" spans="1:232">
      <c r="A52" s="18">
        <v>22</v>
      </c>
      <c r="B52" s="40" t="s">
        <v>193</v>
      </c>
      <c r="C52" s="40" t="s">
        <v>185</v>
      </c>
      <c r="D52" s="40" t="s">
        <v>168</v>
      </c>
      <c r="E52" s="41">
        <f t="shared" si="0"/>
        <v>5.63</v>
      </c>
      <c r="F52" s="41">
        <v>5.63</v>
      </c>
      <c r="G52" s="41"/>
      <c r="H52" s="41"/>
      <c r="I52" s="41"/>
      <c r="J52" s="40" t="s">
        <v>168</v>
      </c>
      <c r="K52" s="41">
        <f t="shared" si="1"/>
        <v>5.63</v>
      </c>
      <c r="L52" s="41">
        <v>5.63</v>
      </c>
      <c r="M52" s="41"/>
      <c r="N52" s="41"/>
      <c r="O52" s="41"/>
      <c r="P52" s="26" t="s">
        <v>298</v>
      </c>
    </row>
    <row r="53" s="6" customFormat="1" ht="37.5" spans="1:232">
      <c r="A53" s="18">
        <v>23</v>
      </c>
      <c r="B53" s="40" t="s">
        <v>194</v>
      </c>
      <c r="C53" s="40" t="s">
        <v>185</v>
      </c>
      <c r="D53" s="40" t="s">
        <v>168</v>
      </c>
      <c r="E53" s="41">
        <f t="shared" si="0"/>
        <v>37.8</v>
      </c>
      <c r="F53" s="41">
        <v>37.8</v>
      </c>
      <c r="G53" s="41"/>
      <c r="H53" s="41"/>
      <c r="I53" s="42"/>
      <c r="J53" s="40" t="s">
        <v>168</v>
      </c>
      <c r="K53" s="41">
        <f t="shared" si="1"/>
        <v>37.8</v>
      </c>
      <c r="L53" s="41">
        <v>37.8</v>
      </c>
      <c r="M53" s="41"/>
      <c r="N53" s="41"/>
      <c r="O53" s="42"/>
      <c r="P53" s="26" t="s">
        <v>298</v>
      </c>
    </row>
    <row r="54" s="6" customFormat="1" ht="37.5" spans="1:232">
      <c r="A54" s="18"/>
      <c r="B54" s="40"/>
      <c r="C54" s="40"/>
      <c r="D54" s="40" t="s">
        <v>169</v>
      </c>
      <c r="E54" s="41">
        <f t="shared" si="0"/>
        <v>15.2</v>
      </c>
      <c r="F54" s="42"/>
      <c r="G54" s="41"/>
      <c r="H54" s="41"/>
      <c r="I54" s="41">
        <v>15.2</v>
      </c>
      <c r="J54" s="40" t="s">
        <v>169</v>
      </c>
      <c r="K54" s="41">
        <f t="shared" si="1"/>
        <v>9.2</v>
      </c>
      <c r="L54" s="42"/>
      <c r="M54" s="41"/>
      <c r="N54" s="41"/>
      <c r="O54" s="41">
        <f>15.2-6</f>
        <v>9.2</v>
      </c>
      <c r="P54" s="26"/>
    </row>
    <row r="55" s="6" customFormat="1" ht="37.5" spans="1:232">
      <c r="A55" s="18">
        <v>24</v>
      </c>
      <c r="B55" s="40" t="s">
        <v>195</v>
      </c>
      <c r="C55" s="40" t="s">
        <v>167</v>
      </c>
      <c r="D55" s="40" t="s">
        <v>168</v>
      </c>
      <c r="E55" s="41">
        <f t="shared" si="0"/>
        <v>1995.935</v>
      </c>
      <c r="F55" s="41">
        <v>1095.935</v>
      </c>
      <c r="G55" s="41">
        <v>900</v>
      </c>
      <c r="H55" s="41"/>
      <c r="I55" s="41"/>
      <c r="J55" s="40" t="s">
        <v>168</v>
      </c>
      <c r="K55" s="41">
        <f t="shared" si="1"/>
        <v>1828.421</v>
      </c>
      <c r="L55" s="63">
        <v>1095.421</v>
      </c>
      <c r="M55" s="63">
        <f>900-112-55</f>
        <v>733</v>
      </c>
      <c r="N55" s="41"/>
      <c r="O55" s="41"/>
      <c r="P55" s="27"/>
    </row>
    <row r="56" s="6" customFormat="1" ht="37.5" spans="1:232">
      <c r="A56" s="18">
        <v>25</v>
      </c>
      <c r="B56" s="40" t="s">
        <v>196</v>
      </c>
      <c r="C56" s="40" t="s">
        <v>167</v>
      </c>
      <c r="D56" s="40" t="s">
        <v>168</v>
      </c>
      <c r="E56" s="41">
        <f t="shared" si="0"/>
        <v>300</v>
      </c>
      <c r="F56" s="41">
        <v>200</v>
      </c>
      <c r="G56" s="41">
        <v>100</v>
      </c>
      <c r="H56" s="41"/>
      <c r="I56" s="41"/>
      <c r="J56" s="40" t="s">
        <v>168</v>
      </c>
      <c r="K56" s="41">
        <f t="shared" si="1"/>
        <v>230</v>
      </c>
      <c r="L56" s="41">
        <f>200-16</f>
        <v>184</v>
      </c>
      <c r="M56" s="41">
        <f>100-54</f>
        <v>46</v>
      </c>
      <c r="N56" s="41"/>
      <c r="O56" s="41"/>
      <c r="P56" s="27">
        <v>16</v>
      </c>
    </row>
    <row r="57" s="6" customFormat="1" ht="56.25" spans="1:232">
      <c r="A57" s="18">
        <v>26</v>
      </c>
      <c r="B57" s="40" t="s">
        <v>197</v>
      </c>
      <c r="C57" s="40" t="s">
        <v>198</v>
      </c>
      <c r="D57" s="40" t="s">
        <v>168</v>
      </c>
      <c r="E57" s="41">
        <f t="shared" si="0"/>
        <v>587.945</v>
      </c>
      <c r="F57" s="41">
        <v>292.945</v>
      </c>
      <c r="G57" s="41">
        <v>295</v>
      </c>
      <c r="H57" s="41"/>
      <c r="I57" s="41"/>
      <c r="J57" s="40" t="s">
        <v>168</v>
      </c>
      <c r="K57" s="41">
        <f t="shared" si="1"/>
        <v>517.945</v>
      </c>
      <c r="L57" s="63">
        <v>267.5517</v>
      </c>
      <c r="M57" s="63">
        <v>250.3933</v>
      </c>
      <c r="N57" s="41"/>
      <c r="O57" s="41"/>
      <c r="P57" s="27"/>
      <c r="R57" s="6">
        <v>266.25</v>
      </c>
      <c r="S57" s="72">
        <v>250.3933</v>
      </c>
    </row>
    <row r="58" s="6" customFormat="1" ht="37.5" spans="1:232">
      <c r="A58" s="18">
        <v>27</v>
      </c>
      <c r="B58" s="40" t="s">
        <v>199</v>
      </c>
      <c r="C58" s="40" t="s">
        <v>200</v>
      </c>
      <c r="D58" s="40" t="s">
        <v>168</v>
      </c>
      <c r="E58" s="41">
        <f t="shared" si="0"/>
        <v>1330.735317</v>
      </c>
      <c r="F58" s="41">
        <v>541.476</v>
      </c>
      <c r="G58" s="41">
        <v>789.259317</v>
      </c>
      <c r="H58" s="41"/>
      <c r="I58" s="41"/>
      <c r="J58" s="40" t="s">
        <v>168</v>
      </c>
      <c r="K58" s="41">
        <f t="shared" si="1"/>
        <v>1330.735317</v>
      </c>
      <c r="L58" s="41">
        <v>541.476</v>
      </c>
      <c r="M58" s="41">
        <f>789.259317</f>
        <v>789.259317</v>
      </c>
      <c r="N58" s="41"/>
      <c r="O58" s="41"/>
      <c r="P58" s="2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</row>
    <row r="59" s="6" customFormat="1" ht="56.25" spans="1:232">
      <c r="A59" s="18">
        <v>28</v>
      </c>
      <c r="B59" s="40" t="s">
        <v>201</v>
      </c>
      <c r="C59" s="40" t="s">
        <v>200</v>
      </c>
      <c r="D59" s="40" t="s">
        <v>168</v>
      </c>
      <c r="E59" s="41">
        <f t="shared" si="0"/>
        <v>300</v>
      </c>
      <c r="F59" s="41">
        <v>180</v>
      </c>
      <c r="G59" s="41">
        <v>120</v>
      </c>
      <c r="H59" s="41"/>
      <c r="I59" s="41"/>
      <c r="J59" s="40" t="s">
        <v>168</v>
      </c>
      <c r="K59" s="41">
        <f t="shared" si="1"/>
        <v>300</v>
      </c>
      <c r="L59" s="41">
        <v>180</v>
      </c>
      <c r="M59" s="41">
        <v>120</v>
      </c>
      <c r="N59" s="41"/>
      <c r="O59" s="41"/>
      <c r="P59" s="2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</row>
    <row r="60" s="6" customFormat="1" ht="37.5" spans="1:232">
      <c r="A60" s="18">
        <v>29</v>
      </c>
      <c r="B60" s="40" t="s">
        <v>202</v>
      </c>
      <c r="C60" s="40" t="s">
        <v>200</v>
      </c>
      <c r="D60" s="40" t="s">
        <v>168</v>
      </c>
      <c r="E60" s="41">
        <f t="shared" si="0"/>
        <v>260</v>
      </c>
      <c r="F60" s="41">
        <v>150</v>
      </c>
      <c r="G60" s="41">
        <v>110</v>
      </c>
      <c r="H60" s="41"/>
      <c r="I60" s="41"/>
      <c r="J60" s="40" t="s">
        <v>168</v>
      </c>
      <c r="K60" s="41">
        <f t="shared" si="1"/>
        <v>205</v>
      </c>
      <c r="L60" s="63">
        <v>145</v>
      </c>
      <c r="M60" s="63">
        <v>60</v>
      </c>
      <c r="N60" s="41"/>
      <c r="O60" s="41"/>
      <c r="P60" s="27"/>
      <c r="R60" s="1">
        <v>130.92</v>
      </c>
      <c r="S60" s="73">
        <v>57.68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</row>
    <row r="61" s="6" customFormat="1" ht="75" spans="1:232">
      <c r="A61" s="18">
        <v>30</v>
      </c>
      <c r="B61" s="40" t="s">
        <v>203</v>
      </c>
      <c r="C61" s="40" t="s">
        <v>185</v>
      </c>
      <c r="D61" s="40" t="s">
        <v>168</v>
      </c>
      <c r="E61" s="41">
        <f t="shared" si="0"/>
        <v>180</v>
      </c>
      <c r="F61" s="41">
        <v>180</v>
      </c>
      <c r="G61" s="41"/>
      <c r="H61" s="41"/>
      <c r="I61" s="41"/>
      <c r="J61" s="40" t="s">
        <v>168</v>
      </c>
      <c r="K61" s="41">
        <f t="shared" si="1"/>
        <v>170</v>
      </c>
      <c r="L61" s="41">
        <f>180-10</f>
        <v>170</v>
      </c>
      <c r="M61" s="41"/>
      <c r="N61" s="41"/>
      <c r="O61" s="41"/>
      <c r="P61" s="26" t="s">
        <v>299</v>
      </c>
    </row>
    <row r="62" s="6" customFormat="1" ht="79" customHeight="1" spans="1:232">
      <c r="A62" s="18">
        <v>31</v>
      </c>
      <c r="B62" s="40" t="s">
        <v>204</v>
      </c>
      <c r="C62" s="40" t="s">
        <v>167</v>
      </c>
      <c r="D62" s="40" t="s">
        <v>168</v>
      </c>
      <c r="E62" s="41">
        <f t="shared" si="0"/>
        <v>350</v>
      </c>
      <c r="F62" s="41">
        <v>350</v>
      </c>
      <c r="G62" s="41"/>
      <c r="H62" s="41"/>
      <c r="I62" s="41"/>
      <c r="J62" s="40" t="s">
        <v>168</v>
      </c>
      <c r="K62" s="41">
        <f t="shared" si="1"/>
        <v>350</v>
      </c>
      <c r="L62" s="41">
        <f>350</f>
        <v>350</v>
      </c>
      <c r="M62" s="41"/>
      <c r="N62" s="41"/>
      <c r="O62" s="41"/>
      <c r="P62" s="26" t="s">
        <v>300</v>
      </c>
    </row>
    <row r="63" s="6" customFormat="1" ht="37.5" spans="1:232">
      <c r="A63" s="18">
        <v>32</v>
      </c>
      <c r="B63" s="40" t="s">
        <v>205</v>
      </c>
      <c r="C63" s="40" t="s">
        <v>185</v>
      </c>
      <c r="D63" s="40" t="s">
        <v>168</v>
      </c>
      <c r="E63" s="41">
        <f t="shared" si="0"/>
        <v>100.220683</v>
      </c>
      <c r="F63" s="41">
        <v>88.95</v>
      </c>
      <c r="G63" s="41">
        <v>11.270683</v>
      </c>
      <c r="H63" s="42"/>
      <c r="I63" s="41"/>
      <c r="J63" s="40" t="s">
        <v>168</v>
      </c>
      <c r="K63" s="41">
        <f t="shared" si="1"/>
        <v>100.220683</v>
      </c>
      <c r="L63" s="41">
        <v>88.95</v>
      </c>
      <c r="M63" s="41">
        <v>11.270683</v>
      </c>
      <c r="N63" s="42"/>
      <c r="O63" s="41"/>
      <c r="P63" s="27"/>
    </row>
    <row r="64" s="6" customFormat="1" ht="37.5" spans="1:232">
      <c r="A64" s="18"/>
      <c r="B64" s="40"/>
      <c r="C64" s="40"/>
      <c r="D64" s="40" t="s">
        <v>186</v>
      </c>
      <c r="E64" s="41">
        <f t="shared" si="0"/>
        <v>176.879317</v>
      </c>
      <c r="F64" s="41"/>
      <c r="G64" s="41"/>
      <c r="H64" s="41">
        <v>176.879317</v>
      </c>
      <c r="I64" s="41"/>
      <c r="J64" s="40" t="s">
        <v>186</v>
      </c>
      <c r="K64" s="41">
        <f t="shared" si="1"/>
        <v>148.879317</v>
      </c>
      <c r="L64" s="41"/>
      <c r="M64" s="41"/>
      <c r="N64" s="41">
        <f>176.879317-28</f>
        <v>148.879317</v>
      </c>
      <c r="O64" s="41"/>
      <c r="P64" s="27"/>
    </row>
    <row r="65" s="6" customFormat="1" ht="37.5" spans="1:16">
      <c r="A65" s="18">
        <v>33</v>
      </c>
      <c r="B65" s="40" t="s">
        <v>206</v>
      </c>
      <c r="C65" s="40" t="s">
        <v>185</v>
      </c>
      <c r="D65" s="40" t="s">
        <v>168</v>
      </c>
      <c r="E65" s="41">
        <f t="shared" si="0"/>
        <v>5.73</v>
      </c>
      <c r="F65" s="41">
        <v>5.73</v>
      </c>
      <c r="G65" s="41"/>
      <c r="H65" s="42"/>
      <c r="I65" s="41"/>
      <c r="J65" s="40" t="s">
        <v>168</v>
      </c>
      <c r="K65" s="41">
        <f t="shared" si="1"/>
        <v>5.73</v>
      </c>
      <c r="L65" s="41">
        <v>5.73</v>
      </c>
      <c r="M65" s="41"/>
      <c r="N65" s="42"/>
      <c r="O65" s="41"/>
      <c r="P65" s="27"/>
    </row>
    <row r="66" s="6" customFormat="1" ht="37.5" spans="1:16">
      <c r="A66" s="18"/>
      <c r="B66" s="40"/>
      <c r="C66" s="40"/>
      <c r="D66" s="40" t="s">
        <v>186</v>
      </c>
      <c r="E66" s="41">
        <f t="shared" si="0"/>
        <v>12.11</v>
      </c>
      <c r="F66" s="41"/>
      <c r="G66" s="41"/>
      <c r="H66" s="41">
        <v>12.11</v>
      </c>
      <c r="I66" s="41"/>
      <c r="J66" s="40" t="s">
        <v>186</v>
      </c>
      <c r="K66" s="41">
        <f t="shared" si="1"/>
        <v>12.11</v>
      </c>
      <c r="L66" s="41"/>
      <c r="M66" s="41"/>
      <c r="N66" s="41">
        <v>12.11</v>
      </c>
      <c r="O66" s="41"/>
      <c r="P66" s="27"/>
    </row>
    <row r="67" s="6" customFormat="1" ht="37.5" spans="1:16">
      <c r="A67" s="18">
        <v>34</v>
      </c>
      <c r="B67" s="40" t="s">
        <v>207</v>
      </c>
      <c r="C67" s="40" t="s">
        <v>185</v>
      </c>
      <c r="D67" s="40" t="s">
        <v>168</v>
      </c>
      <c r="E67" s="41">
        <f t="shared" si="0"/>
        <v>30.49</v>
      </c>
      <c r="F67" s="41">
        <v>30.49</v>
      </c>
      <c r="G67" s="41"/>
      <c r="H67" s="42"/>
      <c r="I67" s="41"/>
      <c r="J67" s="40" t="s">
        <v>168</v>
      </c>
      <c r="K67" s="41">
        <f t="shared" si="1"/>
        <v>30.49</v>
      </c>
      <c r="L67" s="41">
        <v>30.49</v>
      </c>
      <c r="M67" s="41"/>
      <c r="N67" s="42"/>
      <c r="O67" s="41"/>
      <c r="P67" s="27"/>
    </row>
    <row r="68" s="6" customFormat="1" ht="37.5" spans="1:16">
      <c r="A68" s="18"/>
      <c r="B68" s="40"/>
      <c r="C68" s="40"/>
      <c r="D68" s="40" t="s">
        <v>186</v>
      </c>
      <c r="E68" s="41">
        <f t="shared" si="0"/>
        <v>45.11</v>
      </c>
      <c r="F68" s="41"/>
      <c r="G68" s="41"/>
      <c r="H68" s="41">
        <v>45.11</v>
      </c>
      <c r="I68" s="41"/>
      <c r="J68" s="40" t="s">
        <v>186</v>
      </c>
      <c r="K68" s="41">
        <f t="shared" si="1"/>
        <v>37.11</v>
      </c>
      <c r="L68" s="41"/>
      <c r="M68" s="41"/>
      <c r="N68" s="41">
        <f>45.11-8</f>
        <v>37.11</v>
      </c>
      <c r="O68" s="41"/>
      <c r="P68" s="27"/>
    </row>
    <row r="69" s="6" customFormat="1" ht="37.5" spans="1:16">
      <c r="A69" s="18">
        <v>35</v>
      </c>
      <c r="B69" s="40" t="s">
        <v>208</v>
      </c>
      <c r="C69" s="40" t="s">
        <v>185</v>
      </c>
      <c r="D69" s="40" t="s">
        <v>168</v>
      </c>
      <c r="E69" s="41">
        <f t="shared" si="0"/>
        <v>24.03</v>
      </c>
      <c r="F69" s="41">
        <v>24.03</v>
      </c>
      <c r="G69" s="41"/>
      <c r="H69" s="42"/>
      <c r="I69" s="41"/>
      <c r="J69" s="40" t="s">
        <v>168</v>
      </c>
      <c r="K69" s="41">
        <f t="shared" si="1"/>
        <v>24.03</v>
      </c>
      <c r="L69" s="41">
        <v>24.03</v>
      </c>
      <c r="M69" s="41"/>
      <c r="N69" s="42"/>
      <c r="O69" s="41"/>
      <c r="P69" s="27"/>
    </row>
    <row r="70" s="6" customFormat="1" ht="37.5" spans="1:16">
      <c r="A70" s="18"/>
      <c r="B70" s="40"/>
      <c r="C70" s="40"/>
      <c r="D70" s="40" t="s">
        <v>186</v>
      </c>
      <c r="E70" s="41">
        <f t="shared" si="0"/>
        <v>55.39</v>
      </c>
      <c r="F70" s="41"/>
      <c r="G70" s="41"/>
      <c r="H70" s="41">
        <v>55.39</v>
      </c>
      <c r="I70" s="41"/>
      <c r="J70" s="40" t="s">
        <v>186</v>
      </c>
      <c r="K70" s="41">
        <f t="shared" si="1"/>
        <v>47.39</v>
      </c>
      <c r="L70" s="41"/>
      <c r="M70" s="41"/>
      <c r="N70" s="41">
        <f>55.39-8</f>
        <v>47.39</v>
      </c>
      <c r="O70" s="41"/>
      <c r="P70" s="27"/>
    </row>
    <row r="71" s="6" customFormat="1" ht="56.25" spans="1:16">
      <c r="A71" s="18">
        <v>36</v>
      </c>
      <c r="B71" s="40" t="s">
        <v>209</v>
      </c>
      <c r="C71" s="40" t="s">
        <v>185</v>
      </c>
      <c r="D71" s="40" t="s">
        <v>169</v>
      </c>
      <c r="E71" s="41">
        <f t="shared" ref="E71:E134" si="2">F71+G71+H71+I71</f>
        <v>44</v>
      </c>
      <c r="F71" s="41"/>
      <c r="G71" s="41"/>
      <c r="H71" s="41"/>
      <c r="I71" s="41">
        <v>44</v>
      </c>
      <c r="J71" s="40" t="s">
        <v>169</v>
      </c>
      <c r="K71" s="41">
        <f t="shared" ref="K71:K134" si="3">L71+M71+N71+O71</f>
        <v>38.23</v>
      </c>
      <c r="L71" s="41"/>
      <c r="M71" s="41"/>
      <c r="N71" s="41"/>
      <c r="O71" s="41">
        <f>44-5.77</f>
        <v>38.23</v>
      </c>
      <c r="P71" s="27"/>
    </row>
    <row r="72" s="6" customFormat="1" ht="37.5" spans="1:16">
      <c r="A72" s="18">
        <v>37</v>
      </c>
      <c r="B72" s="40" t="s">
        <v>210</v>
      </c>
      <c r="C72" s="40" t="s">
        <v>185</v>
      </c>
      <c r="D72" s="40" t="s">
        <v>168</v>
      </c>
      <c r="E72" s="41">
        <f t="shared" si="2"/>
        <v>99.4</v>
      </c>
      <c r="F72" s="41">
        <v>42.6</v>
      </c>
      <c r="G72" s="41">
        <v>56.8</v>
      </c>
      <c r="H72" s="41"/>
      <c r="I72" s="42"/>
      <c r="J72" s="40" t="s">
        <v>168</v>
      </c>
      <c r="K72" s="41">
        <f t="shared" si="3"/>
        <v>99.4</v>
      </c>
      <c r="L72" s="41">
        <v>42.6</v>
      </c>
      <c r="M72" s="41">
        <v>56.8</v>
      </c>
      <c r="N72" s="41"/>
      <c r="O72" s="42"/>
      <c r="P72" s="27"/>
    </row>
    <row r="73" s="6" customFormat="1" ht="37.5" spans="1:16">
      <c r="A73" s="18"/>
      <c r="B73" s="40"/>
      <c r="C73" s="40"/>
      <c r="D73" s="40" t="s">
        <v>169</v>
      </c>
      <c r="E73" s="41">
        <f t="shared" si="2"/>
        <v>42.6</v>
      </c>
      <c r="F73" s="41"/>
      <c r="G73" s="41"/>
      <c r="H73" s="41"/>
      <c r="I73" s="41">
        <v>42.6</v>
      </c>
      <c r="J73" s="40" t="s">
        <v>169</v>
      </c>
      <c r="K73" s="41">
        <f t="shared" si="3"/>
        <v>26.2</v>
      </c>
      <c r="L73" s="41"/>
      <c r="M73" s="41"/>
      <c r="N73" s="41"/>
      <c r="O73" s="41">
        <f>42.6-16.4</f>
        <v>26.2</v>
      </c>
      <c r="P73" s="27"/>
    </row>
    <row r="74" s="6" customFormat="1" ht="37.5" spans="1:16">
      <c r="A74" s="18">
        <v>38</v>
      </c>
      <c r="B74" s="40" t="s">
        <v>211</v>
      </c>
      <c r="C74" s="40" t="s">
        <v>185</v>
      </c>
      <c r="D74" s="40" t="s">
        <v>168</v>
      </c>
      <c r="E74" s="41">
        <f t="shared" si="2"/>
        <v>34.3</v>
      </c>
      <c r="F74" s="41">
        <v>14.7</v>
      </c>
      <c r="G74" s="41">
        <v>19.6</v>
      </c>
      <c r="H74" s="41"/>
      <c r="I74" s="42"/>
      <c r="J74" s="40" t="s">
        <v>168</v>
      </c>
      <c r="K74" s="41">
        <f t="shared" si="3"/>
        <v>34.3</v>
      </c>
      <c r="L74" s="41">
        <v>14.7</v>
      </c>
      <c r="M74" s="41">
        <v>19.6</v>
      </c>
      <c r="N74" s="41"/>
      <c r="O74" s="42"/>
      <c r="P74" s="26" t="s">
        <v>301</v>
      </c>
    </row>
    <row r="75" s="6" customFormat="1" ht="37.5" spans="1:16">
      <c r="A75" s="18"/>
      <c r="B75" s="40"/>
      <c r="C75" s="40"/>
      <c r="D75" s="40" t="s">
        <v>169</v>
      </c>
      <c r="E75" s="41">
        <f t="shared" si="2"/>
        <v>14.7</v>
      </c>
      <c r="F75" s="41"/>
      <c r="G75" s="41"/>
      <c r="H75" s="41"/>
      <c r="I75" s="41">
        <v>14.7</v>
      </c>
      <c r="J75" s="40" t="s">
        <v>169</v>
      </c>
      <c r="K75" s="41">
        <f t="shared" si="3"/>
        <v>9.7</v>
      </c>
      <c r="L75" s="41"/>
      <c r="M75" s="41"/>
      <c r="N75" s="41"/>
      <c r="O75" s="41">
        <f>14.7-5</f>
        <v>9.7</v>
      </c>
      <c r="P75" s="26"/>
    </row>
    <row r="76" s="6" customFormat="1" ht="37.5" spans="1:16">
      <c r="A76" s="18">
        <v>39</v>
      </c>
      <c r="B76" s="40" t="s">
        <v>212</v>
      </c>
      <c r="C76" s="40" t="s">
        <v>185</v>
      </c>
      <c r="D76" s="40" t="s">
        <v>168</v>
      </c>
      <c r="E76" s="41">
        <f t="shared" si="2"/>
        <v>24.5</v>
      </c>
      <c r="F76" s="41">
        <v>10.5</v>
      </c>
      <c r="G76" s="41">
        <v>14</v>
      </c>
      <c r="H76" s="41"/>
      <c r="I76" s="42"/>
      <c r="J76" s="40" t="s">
        <v>168</v>
      </c>
      <c r="K76" s="41">
        <f t="shared" si="3"/>
        <v>24.5</v>
      </c>
      <c r="L76" s="41">
        <v>10.5</v>
      </c>
      <c r="M76" s="41">
        <v>14</v>
      </c>
      <c r="N76" s="41"/>
      <c r="O76" s="42"/>
      <c r="P76" s="27"/>
    </row>
    <row r="77" s="6" customFormat="1" ht="37.5" spans="1:16">
      <c r="A77" s="18"/>
      <c r="B77" s="40"/>
      <c r="C77" s="40"/>
      <c r="D77" s="40" t="s">
        <v>169</v>
      </c>
      <c r="E77" s="41">
        <f t="shared" si="2"/>
        <v>10.5</v>
      </c>
      <c r="F77" s="41"/>
      <c r="G77" s="41"/>
      <c r="H77" s="41"/>
      <c r="I77" s="41">
        <v>10.5</v>
      </c>
      <c r="J77" s="40" t="s">
        <v>169</v>
      </c>
      <c r="K77" s="41">
        <f t="shared" si="3"/>
        <v>5.5</v>
      </c>
      <c r="L77" s="41"/>
      <c r="M77" s="41"/>
      <c r="N77" s="41"/>
      <c r="O77" s="41">
        <f>10.5-5</f>
        <v>5.5</v>
      </c>
      <c r="P77" s="27"/>
    </row>
    <row r="78" s="6" customFormat="1" ht="37.5" spans="1:16">
      <c r="A78" s="18">
        <v>40</v>
      </c>
      <c r="B78" s="40" t="s">
        <v>213</v>
      </c>
      <c r="C78" s="40" t="s">
        <v>185</v>
      </c>
      <c r="D78" s="40" t="s">
        <v>168</v>
      </c>
      <c r="E78" s="41">
        <f t="shared" si="2"/>
        <v>17.5</v>
      </c>
      <c r="F78" s="41">
        <v>7.5</v>
      </c>
      <c r="G78" s="41">
        <v>10</v>
      </c>
      <c r="H78" s="41"/>
      <c r="I78" s="42"/>
      <c r="J78" s="40" t="s">
        <v>168</v>
      </c>
      <c r="K78" s="41">
        <f t="shared" si="3"/>
        <v>17.5</v>
      </c>
      <c r="L78" s="41">
        <v>7.5</v>
      </c>
      <c r="M78" s="41">
        <v>10</v>
      </c>
      <c r="N78" s="41"/>
      <c r="O78" s="42"/>
      <c r="P78" s="27"/>
    </row>
    <row r="79" s="6" customFormat="1" ht="37.5" spans="1:16">
      <c r="A79" s="18"/>
      <c r="B79" s="40"/>
      <c r="C79" s="40"/>
      <c r="D79" s="40" t="s">
        <v>169</v>
      </c>
      <c r="E79" s="41">
        <f t="shared" si="2"/>
        <v>7.5</v>
      </c>
      <c r="F79" s="41"/>
      <c r="G79" s="41"/>
      <c r="H79" s="41"/>
      <c r="I79" s="41">
        <v>7.5</v>
      </c>
      <c r="J79" s="40" t="s">
        <v>169</v>
      </c>
      <c r="K79" s="41">
        <f t="shared" si="3"/>
        <v>3.5</v>
      </c>
      <c r="L79" s="41"/>
      <c r="M79" s="41"/>
      <c r="N79" s="41"/>
      <c r="O79" s="41">
        <f>7.5-4</f>
        <v>3.5</v>
      </c>
      <c r="P79" s="27"/>
    </row>
    <row r="80" s="6" customFormat="1" ht="37.5" spans="1:16">
      <c r="A80" s="18">
        <v>41</v>
      </c>
      <c r="B80" s="40" t="s">
        <v>214</v>
      </c>
      <c r="C80" s="40" t="s">
        <v>185</v>
      </c>
      <c r="D80" s="40" t="s">
        <v>168</v>
      </c>
      <c r="E80" s="41">
        <f t="shared" si="2"/>
        <v>22.4</v>
      </c>
      <c r="F80" s="41">
        <v>9.6</v>
      </c>
      <c r="G80" s="41">
        <v>12.8</v>
      </c>
      <c r="H80" s="41"/>
      <c r="I80" s="42"/>
      <c r="J80" s="40" t="s">
        <v>168</v>
      </c>
      <c r="K80" s="41">
        <f t="shared" si="3"/>
        <v>22.4</v>
      </c>
      <c r="L80" s="41">
        <v>9.6</v>
      </c>
      <c r="M80" s="41">
        <v>12.8</v>
      </c>
      <c r="N80" s="41"/>
      <c r="O80" s="42"/>
      <c r="P80" s="27"/>
    </row>
    <row r="81" s="6" customFormat="1" ht="37.5" spans="1:20">
      <c r="A81" s="18"/>
      <c r="B81" s="40"/>
      <c r="C81" s="40"/>
      <c r="D81" s="40" t="s">
        <v>169</v>
      </c>
      <c r="E81" s="41">
        <f t="shared" si="2"/>
        <v>9.6</v>
      </c>
      <c r="F81" s="41"/>
      <c r="G81" s="41"/>
      <c r="H81" s="41"/>
      <c r="I81" s="41">
        <v>9.6</v>
      </c>
      <c r="J81" s="40" t="s">
        <v>169</v>
      </c>
      <c r="K81" s="41">
        <f t="shared" si="3"/>
        <v>5.6</v>
      </c>
      <c r="L81" s="41"/>
      <c r="M81" s="41"/>
      <c r="N81" s="41"/>
      <c r="O81" s="41">
        <f>9.6-4</f>
        <v>5.6</v>
      </c>
      <c r="P81" s="27"/>
    </row>
    <row r="82" s="6" customFormat="1" ht="37.5" spans="1:20">
      <c r="A82" s="18">
        <v>42</v>
      </c>
      <c r="B82" s="40" t="s">
        <v>215</v>
      </c>
      <c r="C82" s="40" t="s">
        <v>185</v>
      </c>
      <c r="D82" s="40" t="s">
        <v>168</v>
      </c>
      <c r="E82" s="41">
        <f t="shared" si="2"/>
        <v>113.4</v>
      </c>
      <c r="F82" s="41">
        <v>48.6</v>
      </c>
      <c r="G82" s="41">
        <v>64.8</v>
      </c>
      <c r="H82" s="41"/>
      <c r="I82" s="42"/>
      <c r="J82" s="40" t="s">
        <v>168</v>
      </c>
      <c r="K82" s="41">
        <f t="shared" si="3"/>
        <v>131.4</v>
      </c>
      <c r="L82" s="41">
        <v>48.6</v>
      </c>
      <c r="M82" s="41">
        <f>64.8+18</f>
        <v>82.8</v>
      </c>
      <c r="N82" s="41"/>
      <c r="O82" s="42"/>
      <c r="P82" s="27"/>
    </row>
    <row r="83" s="6" customFormat="1" ht="37.5" spans="1:20">
      <c r="A83" s="18"/>
      <c r="B83" s="40"/>
      <c r="C83" s="40"/>
      <c r="D83" s="40" t="s">
        <v>186</v>
      </c>
      <c r="E83" s="41">
        <f t="shared" si="2"/>
        <v>20.3</v>
      </c>
      <c r="F83" s="41"/>
      <c r="G83" s="41"/>
      <c r="H83" s="41">
        <v>20.3</v>
      </c>
      <c r="I83" s="41"/>
      <c r="J83" s="40" t="s">
        <v>186</v>
      </c>
      <c r="K83" s="41">
        <f t="shared" si="3"/>
        <v>20.3</v>
      </c>
      <c r="L83" s="41"/>
      <c r="M83" s="41"/>
      <c r="N83" s="41">
        <v>20.3</v>
      </c>
      <c r="O83" s="41"/>
      <c r="P83" s="27"/>
    </row>
    <row r="84" s="6" customFormat="1" ht="37.5" spans="1:20">
      <c r="A84" s="18"/>
      <c r="B84" s="40"/>
      <c r="C84" s="40"/>
      <c r="D84" s="40" t="s">
        <v>169</v>
      </c>
      <c r="E84" s="41">
        <f t="shared" si="2"/>
        <v>28.3</v>
      </c>
      <c r="F84" s="41"/>
      <c r="G84" s="41"/>
      <c r="H84" s="42"/>
      <c r="I84" s="41">
        <v>28.3</v>
      </c>
      <c r="J84" s="40" t="s">
        <v>169</v>
      </c>
      <c r="K84" s="41">
        <f t="shared" si="3"/>
        <v>28.3</v>
      </c>
      <c r="L84" s="41"/>
      <c r="M84" s="41"/>
      <c r="N84" s="42"/>
      <c r="O84" s="41">
        <v>28.3</v>
      </c>
      <c r="P84" s="27"/>
    </row>
    <row r="85" s="6" customFormat="1" ht="37.5" spans="1:20">
      <c r="A85" s="18">
        <v>43</v>
      </c>
      <c r="B85" s="40" t="s">
        <v>216</v>
      </c>
      <c r="C85" s="40" t="s">
        <v>185</v>
      </c>
      <c r="D85" s="40" t="s">
        <v>168</v>
      </c>
      <c r="E85" s="41">
        <f t="shared" si="2"/>
        <v>80.5</v>
      </c>
      <c r="F85" s="41">
        <v>34.5</v>
      </c>
      <c r="G85" s="41">
        <v>46</v>
      </c>
      <c r="H85" s="41"/>
      <c r="I85" s="41"/>
      <c r="J85" s="40" t="s">
        <v>168</v>
      </c>
      <c r="K85" s="41">
        <f t="shared" si="3"/>
        <v>80.5</v>
      </c>
      <c r="L85" s="41">
        <v>34.5</v>
      </c>
      <c r="M85" s="41">
        <v>46</v>
      </c>
      <c r="N85" s="41"/>
      <c r="O85" s="41"/>
      <c r="P85" s="27"/>
    </row>
    <row r="86" s="6" customFormat="1" ht="37.5" spans="1:20">
      <c r="A86" s="18"/>
      <c r="B86" s="40"/>
      <c r="C86" s="40"/>
      <c r="D86" s="40" t="s">
        <v>186</v>
      </c>
      <c r="E86" s="41">
        <f t="shared" si="2"/>
        <v>2.618</v>
      </c>
      <c r="F86" s="41"/>
      <c r="G86" s="41"/>
      <c r="H86" s="41">
        <v>2.618</v>
      </c>
      <c r="I86" s="41"/>
      <c r="J86" s="40" t="s">
        <v>186</v>
      </c>
      <c r="K86" s="41">
        <f t="shared" si="3"/>
        <v>2.618</v>
      </c>
      <c r="L86" s="41"/>
      <c r="M86" s="41"/>
      <c r="N86" s="41">
        <v>2.618</v>
      </c>
      <c r="O86" s="41"/>
      <c r="P86" s="27"/>
    </row>
    <row r="87" s="6" customFormat="1" ht="37.5" spans="1:20">
      <c r="A87" s="18"/>
      <c r="B87" s="40"/>
      <c r="C87" s="40"/>
      <c r="D87" s="40" t="s">
        <v>169</v>
      </c>
      <c r="E87" s="41">
        <f t="shared" si="2"/>
        <v>31.882</v>
      </c>
      <c r="F87" s="41"/>
      <c r="G87" s="41"/>
      <c r="H87" s="42"/>
      <c r="I87" s="41">
        <v>31.882</v>
      </c>
      <c r="J87" s="40" t="s">
        <v>169</v>
      </c>
      <c r="K87" s="41">
        <f t="shared" si="3"/>
        <v>19.882</v>
      </c>
      <c r="L87" s="41"/>
      <c r="M87" s="41"/>
      <c r="N87" s="42"/>
      <c r="O87" s="41">
        <f>31.882-12</f>
        <v>19.882</v>
      </c>
      <c r="P87" s="27"/>
    </row>
    <row r="88" s="6" customFormat="1" ht="37.5" spans="1:20">
      <c r="A88" s="18">
        <v>44</v>
      </c>
      <c r="B88" s="40" t="s">
        <v>217</v>
      </c>
      <c r="C88" s="40" t="s">
        <v>185</v>
      </c>
      <c r="D88" s="40" t="s">
        <v>168</v>
      </c>
      <c r="E88" s="41">
        <f t="shared" si="2"/>
        <v>38.5</v>
      </c>
      <c r="F88" s="41">
        <v>16.5</v>
      </c>
      <c r="G88" s="41">
        <v>22</v>
      </c>
      <c r="H88" s="41"/>
      <c r="I88" s="42"/>
      <c r="J88" s="40" t="s">
        <v>168</v>
      </c>
      <c r="K88" s="41">
        <f t="shared" si="3"/>
        <v>38.5</v>
      </c>
      <c r="L88" s="41">
        <v>16.5</v>
      </c>
      <c r="M88" s="41">
        <v>22</v>
      </c>
      <c r="N88" s="41"/>
      <c r="O88" s="42"/>
      <c r="P88" s="27"/>
    </row>
    <row r="89" s="6" customFormat="1" ht="37.5" spans="1:20">
      <c r="A89" s="18"/>
      <c r="B89" s="40"/>
      <c r="C89" s="40"/>
      <c r="D89" s="40" t="s">
        <v>169</v>
      </c>
      <c r="E89" s="41">
        <f t="shared" si="2"/>
        <v>16.5</v>
      </c>
      <c r="F89" s="41"/>
      <c r="G89" s="41"/>
      <c r="H89" s="41"/>
      <c r="I89" s="41">
        <v>16.5</v>
      </c>
      <c r="J89" s="40" t="s">
        <v>169</v>
      </c>
      <c r="K89" s="41">
        <f t="shared" si="3"/>
        <v>16.44</v>
      </c>
      <c r="L89" s="41"/>
      <c r="M89" s="41"/>
      <c r="N89" s="41"/>
      <c r="O89" s="63">
        <v>16.44</v>
      </c>
      <c r="P89" s="27"/>
      <c r="T89" s="72">
        <v>16.44</v>
      </c>
    </row>
    <row r="90" s="6" customFormat="1" ht="37.5" spans="1:20">
      <c r="A90" s="18">
        <v>45</v>
      </c>
      <c r="B90" s="40" t="s">
        <v>218</v>
      </c>
      <c r="C90" s="40" t="s">
        <v>185</v>
      </c>
      <c r="D90" s="40" t="s">
        <v>168</v>
      </c>
      <c r="E90" s="41">
        <f t="shared" si="2"/>
        <v>59.5</v>
      </c>
      <c r="F90" s="41">
        <v>25.5</v>
      </c>
      <c r="G90" s="41">
        <v>34</v>
      </c>
      <c r="H90" s="41"/>
      <c r="I90" s="42"/>
      <c r="J90" s="40" t="s">
        <v>168</v>
      </c>
      <c r="K90" s="41">
        <f t="shared" si="3"/>
        <v>59.5</v>
      </c>
      <c r="L90" s="41">
        <v>25.5</v>
      </c>
      <c r="M90" s="41">
        <v>34</v>
      </c>
      <c r="N90" s="41"/>
      <c r="O90" s="42"/>
      <c r="P90" s="27" t="s">
        <v>297</v>
      </c>
    </row>
    <row r="91" s="6" customFormat="1" ht="37.5" spans="1:20">
      <c r="A91" s="18"/>
      <c r="B91" s="40"/>
      <c r="C91" s="40"/>
      <c r="D91" s="40" t="s">
        <v>186</v>
      </c>
      <c r="E91" s="41">
        <f t="shared" si="2"/>
        <v>7.76</v>
      </c>
      <c r="F91" s="41"/>
      <c r="G91" s="41"/>
      <c r="H91" s="41">
        <v>7.76</v>
      </c>
      <c r="I91" s="41"/>
      <c r="J91" s="40" t="s">
        <v>186</v>
      </c>
      <c r="K91" s="41">
        <f t="shared" si="3"/>
        <v>7.76</v>
      </c>
      <c r="L91" s="41"/>
      <c r="M91" s="41"/>
      <c r="N91" s="41">
        <v>7.76</v>
      </c>
      <c r="O91" s="41"/>
      <c r="P91" s="27"/>
    </row>
    <row r="92" s="6" customFormat="1" ht="37.5" spans="1:20">
      <c r="A92" s="18"/>
      <c r="B92" s="40"/>
      <c r="C92" s="40"/>
      <c r="D92" s="40" t="s">
        <v>169</v>
      </c>
      <c r="E92" s="41">
        <f t="shared" si="2"/>
        <v>17.74</v>
      </c>
      <c r="F92" s="41"/>
      <c r="G92" s="41"/>
      <c r="H92" s="42"/>
      <c r="I92" s="41">
        <v>17.74</v>
      </c>
      <c r="J92" s="40" t="s">
        <v>169</v>
      </c>
      <c r="K92" s="41">
        <f t="shared" si="3"/>
        <v>8.74</v>
      </c>
      <c r="L92" s="41"/>
      <c r="M92" s="41"/>
      <c r="N92" s="42"/>
      <c r="O92" s="41">
        <f>17.74-9</f>
        <v>8.74</v>
      </c>
      <c r="P92" s="27"/>
    </row>
    <row r="93" s="6" customFormat="1" ht="56.25" spans="1:20">
      <c r="A93" s="18">
        <v>46</v>
      </c>
      <c r="B93" s="40" t="s">
        <v>219</v>
      </c>
      <c r="C93" s="40" t="s">
        <v>185</v>
      </c>
      <c r="D93" s="40" t="s">
        <v>169</v>
      </c>
      <c r="E93" s="41">
        <f t="shared" si="2"/>
        <v>14.48</v>
      </c>
      <c r="F93" s="41"/>
      <c r="G93" s="41"/>
      <c r="H93" s="41"/>
      <c r="I93" s="41">
        <v>14.48</v>
      </c>
      <c r="J93" s="40" t="s">
        <v>169</v>
      </c>
      <c r="K93" s="41">
        <f t="shared" si="3"/>
        <v>14.48</v>
      </c>
      <c r="L93" s="41"/>
      <c r="M93" s="41"/>
      <c r="N93" s="41"/>
      <c r="O93" s="41">
        <v>14.48</v>
      </c>
      <c r="P93" s="27"/>
    </row>
    <row r="94" s="6" customFormat="1" ht="56.25" spans="1:20">
      <c r="A94" s="18">
        <v>47</v>
      </c>
      <c r="B94" s="40" t="s">
        <v>220</v>
      </c>
      <c r="C94" s="40" t="s">
        <v>185</v>
      </c>
      <c r="D94" s="40" t="s">
        <v>186</v>
      </c>
      <c r="E94" s="41">
        <f t="shared" si="2"/>
        <v>10</v>
      </c>
      <c r="F94" s="41"/>
      <c r="G94" s="41"/>
      <c r="H94" s="41">
        <v>10</v>
      </c>
      <c r="I94" s="41"/>
      <c r="J94" s="40" t="s">
        <v>186</v>
      </c>
      <c r="K94" s="41">
        <f t="shared" si="3"/>
        <v>10</v>
      </c>
      <c r="L94" s="41"/>
      <c r="M94" s="41"/>
      <c r="N94" s="41">
        <v>10</v>
      </c>
      <c r="O94" s="41"/>
      <c r="P94" s="27"/>
    </row>
    <row r="95" s="6" customFormat="1" ht="56.25" spans="1:20">
      <c r="A95" s="18">
        <v>48</v>
      </c>
      <c r="B95" s="40" t="s">
        <v>221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20">
      <c r="A96" s="18">
        <v>49</v>
      </c>
      <c r="B96" s="40" t="s">
        <v>222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6">
      <c r="A97" s="18">
        <v>50</v>
      </c>
      <c r="B97" s="40" t="s">
        <v>223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6">
      <c r="A98" s="18">
        <v>51</v>
      </c>
      <c r="B98" s="40" t="s">
        <v>224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6">
      <c r="A99" s="18">
        <v>52</v>
      </c>
      <c r="B99" s="40" t="s">
        <v>225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56.25" spans="1:16">
      <c r="A100" s="18">
        <v>53</v>
      </c>
      <c r="B100" s="40" t="s">
        <v>226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37.5" spans="1:16">
      <c r="A101" s="18">
        <v>54</v>
      </c>
      <c r="B101" s="40" t="s">
        <v>87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37.5" spans="1:16">
      <c r="A102" s="18">
        <v>55</v>
      </c>
      <c r="B102" s="40" t="s">
        <v>227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6">
      <c r="A103" s="18">
        <v>56</v>
      </c>
      <c r="B103" s="40" t="s">
        <v>228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56.25" spans="1:16">
      <c r="A104" s="18">
        <v>57</v>
      </c>
      <c r="B104" s="40" t="s">
        <v>229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37.5" spans="1:16">
      <c r="A105" s="18">
        <v>58</v>
      </c>
      <c r="B105" s="40" t="s">
        <v>230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56.25" spans="1:16">
      <c r="A106" s="18">
        <v>59</v>
      </c>
      <c r="B106" s="40" t="s">
        <v>231</v>
      </c>
      <c r="C106" s="40" t="s">
        <v>185</v>
      </c>
      <c r="D106" s="40" t="s">
        <v>186</v>
      </c>
      <c r="E106" s="41">
        <f t="shared" si="2"/>
        <v>10</v>
      </c>
      <c r="F106" s="41"/>
      <c r="G106" s="41"/>
      <c r="H106" s="41">
        <v>10</v>
      </c>
      <c r="I106" s="41"/>
      <c r="J106" s="40" t="s">
        <v>186</v>
      </c>
      <c r="K106" s="41">
        <f t="shared" si="3"/>
        <v>10</v>
      </c>
      <c r="L106" s="41"/>
      <c r="M106" s="41"/>
      <c r="N106" s="41">
        <v>10</v>
      </c>
      <c r="O106" s="41"/>
      <c r="P106" s="27"/>
    </row>
    <row r="107" s="6" customFormat="1" ht="37.5" spans="1:16">
      <c r="A107" s="18">
        <v>60</v>
      </c>
      <c r="B107" s="40" t="s">
        <v>232</v>
      </c>
      <c r="C107" s="40" t="s">
        <v>167</v>
      </c>
      <c r="D107" s="40" t="s">
        <v>168</v>
      </c>
      <c r="E107" s="41">
        <f t="shared" si="2"/>
        <v>300</v>
      </c>
      <c r="F107" s="41">
        <v>120</v>
      </c>
      <c r="G107" s="41">
        <v>180</v>
      </c>
      <c r="H107" s="41"/>
      <c r="I107" s="42"/>
      <c r="J107" s="40" t="s">
        <v>168</v>
      </c>
      <c r="K107" s="41">
        <f t="shared" si="3"/>
        <v>300</v>
      </c>
      <c r="L107" s="41">
        <v>120</v>
      </c>
      <c r="M107" s="41">
        <v>180</v>
      </c>
      <c r="N107" s="41"/>
      <c r="O107" s="42"/>
      <c r="P107" s="26" t="s">
        <v>302</v>
      </c>
    </row>
    <row r="108" s="6" customFormat="1" ht="37" customHeight="1" spans="1:16">
      <c r="A108" s="18"/>
      <c r="B108" s="40"/>
      <c r="C108" s="40"/>
      <c r="D108" s="40" t="s">
        <v>182</v>
      </c>
      <c r="E108" s="41">
        <f t="shared" si="2"/>
        <v>40</v>
      </c>
      <c r="F108" s="41"/>
      <c r="G108" s="41">
        <v>40</v>
      </c>
      <c r="H108" s="41"/>
      <c r="I108" s="42"/>
      <c r="J108" s="40" t="s">
        <v>182</v>
      </c>
      <c r="K108" s="41">
        <f t="shared" si="3"/>
        <v>40</v>
      </c>
      <c r="L108" s="41"/>
      <c r="M108" s="41">
        <v>40</v>
      </c>
      <c r="N108" s="41"/>
      <c r="O108" s="42"/>
      <c r="P108" s="26"/>
    </row>
    <row r="109" s="6" customFormat="1" ht="37.5" spans="1:16">
      <c r="A109" s="18"/>
      <c r="B109" s="40"/>
      <c r="C109" s="40"/>
      <c r="D109" s="40" t="s">
        <v>169</v>
      </c>
      <c r="E109" s="41">
        <f t="shared" si="2"/>
        <v>100</v>
      </c>
      <c r="F109" s="41"/>
      <c r="G109" s="41"/>
      <c r="H109" s="41"/>
      <c r="I109" s="41">
        <v>100</v>
      </c>
      <c r="J109" s="40" t="s">
        <v>169</v>
      </c>
      <c r="K109" s="41">
        <f t="shared" si="3"/>
        <v>65</v>
      </c>
      <c r="L109" s="41"/>
      <c r="M109" s="41"/>
      <c r="N109" s="41"/>
      <c r="O109" s="41">
        <f>100-35</f>
        <v>65</v>
      </c>
      <c r="P109" s="26"/>
    </row>
    <row r="110" s="6" customFormat="1" ht="37.5" spans="1:16">
      <c r="A110" s="18">
        <v>61</v>
      </c>
      <c r="B110" s="40" t="s">
        <v>233</v>
      </c>
      <c r="C110" s="40" t="s">
        <v>167</v>
      </c>
      <c r="D110" s="40" t="s">
        <v>168</v>
      </c>
      <c r="E110" s="41">
        <f t="shared" si="2"/>
        <v>170</v>
      </c>
      <c r="F110" s="41">
        <v>140</v>
      </c>
      <c r="G110" s="41">
        <v>30</v>
      </c>
      <c r="H110" s="41"/>
      <c r="I110" s="41"/>
      <c r="J110" s="40" t="s">
        <v>168</v>
      </c>
      <c r="K110" s="41">
        <f t="shared" si="3"/>
        <v>170</v>
      </c>
      <c r="L110" s="41">
        <v>140</v>
      </c>
      <c r="M110" s="41">
        <v>30</v>
      </c>
      <c r="N110" s="41"/>
      <c r="O110" s="41"/>
      <c r="P110" s="27"/>
    </row>
    <row r="111" s="6" customFormat="1" ht="37.5" spans="1:16">
      <c r="A111" s="18">
        <v>62</v>
      </c>
      <c r="B111" s="40" t="s">
        <v>234</v>
      </c>
      <c r="C111" s="40" t="s">
        <v>167</v>
      </c>
      <c r="D111" s="40" t="s">
        <v>168</v>
      </c>
      <c r="E111" s="41">
        <f t="shared" si="2"/>
        <v>200</v>
      </c>
      <c r="F111" s="41">
        <v>170</v>
      </c>
      <c r="G111" s="41">
        <v>30</v>
      </c>
      <c r="H111" s="41"/>
      <c r="I111" s="42"/>
      <c r="J111" s="40" t="s">
        <v>168</v>
      </c>
      <c r="K111" s="41">
        <f t="shared" si="3"/>
        <v>200</v>
      </c>
      <c r="L111" s="41">
        <v>170</v>
      </c>
      <c r="M111" s="41">
        <v>30</v>
      </c>
      <c r="N111" s="41"/>
      <c r="O111" s="42"/>
      <c r="P111" s="27"/>
    </row>
    <row r="112" s="6" customFormat="1" ht="40" customHeight="1" spans="1:16">
      <c r="A112" s="18"/>
      <c r="B112" s="40"/>
      <c r="C112" s="40"/>
      <c r="D112" s="40" t="s">
        <v>182</v>
      </c>
      <c r="E112" s="41">
        <f t="shared" si="2"/>
        <v>100</v>
      </c>
      <c r="F112" s="41"/>
      <c r="G112" s="41">
        <v>100</v>
      </c>
      <c r="H112" s="41"/>
      <c r="I112" s="42"/>
      <c r="J112" s="40" t="s">
        <v>182</v>
      </c>
      <c r="K112" s="41">
        <f t="shared" si="3"/>
        <v>100</v>
      </c>
      <c r="L112" s="41"/>
      <c r="M112" s="41">
        <v>100</v>
      </c>
      <c r="N112" s="41"/>
      <c r="O112" s="42"/>
      <c r="P112" s="27"/>
    </row>
    <row r="113" s="6" customFormat="1" ht="37.5" spans="1:232">
      <c r="A113" s="18"/>
      <c r="B113" s="40"/>
      <c r="C113" s="40"/>
      <c r="D113" s="40" t="s">
        <v>169</v>
      </c>
      <c r="E113" s="41">
        <f t="shared" si="2"/>
        <v>60</v>
      </c>
      <c r="F113" s="41"/>
      <c r="G113" s="41"/>
      <c r="H113" s="41"/>
      <c r="I113" s="41">
        <v>60</v>
      </c>
      <c r="J113" s="40" t="s">
        <v>169</v>
      </c>
      <c r="K113" s="41">
        <f t="shared" si="3"/>
        <v>50</v>
      </c>
      <c r="L113" s="41"/>
      <c r="M113" s="41"/>
      <c r="N113" s="41"/>
      <c r="O113" s="41">
        <f>60-10</f>
        <v>50</v>
      </c>
      <c r="P113" s="27"/>
    </row>
    <row r="114" s="6" customFormat="1" ht="37.5" spans="1:232">
      <c r="A114" s="18">
        <v>63</v>
      </c>
      <c r="B114" s="40" t="s">
        <v>235</v>
      </c>
      <c r="C114" s="40" t="s">
        <v>167</v>
      </c>
      <c r="D114" s="40" t="s">
        <v>168</v>
      </c>
      <c r="E114" s="41">
        <f t="shared" si="2"/>
        <v>80</v>
      </c>
      <c r="F114" s="41">
        <v>80</v>
      </c>
      <c r="G114" s="41"/>
      <c r="H114" s="41"/>
      <c r="I114" s="41"/>
      <c r="J114" s="40" t="s">
        <v>168</v>
      </c>
      <c r="K114" s="41">
        <f t="shared" si="3"/>
        <v>80</v>
      </c>
      <c r="L114" s="41">
        <v>80</v>
      </c>
      <c r="M114" s="41"/>
      <c r="N114" s="41"/>
      <c r="O114" s="41"/>
      <c r="P114" s="27"/>
    </row>
    <row r="115" s="6" customFormat="1" ht="56.25" spans="1:232">
      <c r="A115" s="18">
        <v>64</v>
      </c>
      <c r="B115" s="40" t="s">
        <v>236</v>
      </c>
      <c r="C115" s="40" t="s">
        <v>185</v>
      </c>
      <c r="D115" s="40" t="s">
        <v>168</v>
      </c>
      <c r="E115" s="41">
        <f t="shared" si="2"/>
        <v>9.7</v>
      </c>
      <c r="F115" s="41">
        <v>9.7</v>
      </c>
      <c r="G115" s="41"/>
      <c r="H115" s="41"/>
      <c r="I115" s="41"/>
      <c r="J115" s="40" t="s">
        <v>168</v>
      </c>
      <c r="K115" s="41">
        <f t="shared" si="3"/>
        <v>11.190739</v>
      </c>
      <c r="L115" s="41">
        <v>11.190739</v>
      </c>
      <c r="M115" s="41"/>
      <c r="N115" s="41"/>
      <c r="O115" s="41"/>
      <c r="P115" s="27"/>
    </row>
    <row r="116" s="6" customFormat="1" ht="56.25" spans="1:232">
      <c r="A116" s="18">
        <v>65</v>
      </c>
      <c r="B116" s="40" t="s">
        <v>237</v>
      </c>
      <c r="C116" s="40" t="s">
        <v>185</v>
      </c>
      <c r="D116" s="40" t="s">
        <v>169</v>
      </c>
      <c r="E116" s="41">
        <f t="shared" si="2"/>
        <v>10</v>
      </c>
      <c r="F116" s="41"/>
      <c r="G116" s="41"/>
      <c r="H116" s="41"/>
      <c r="I116" s="41">
        <v>10</v>
      </c>
      <c r="J116" s="40" t="s">
        <v>169</v>
      </c>
      <c r="K116" s="41">
        <f t="shared" si="3"/>
        <v>10</v>
      </c>
      <c r="L116" s="41"/>
      <c r="M116" s="41"/>
      <c r="N116" s="41"/>
      <c r="O116" s="41">
        <v>10</v>
      </c>
      <c r="P116" s="26" t="s">
        <v>298</v>
      </c>
    </row>
    <row r="117" s="6" customFormat="1" ht="56.25" spans="1:232">
      <c r="A117" s="18">
        <v>66</v>
      </c>
      <c r="B117" s="40" t="s">
        <v>238</v>
      </c>
      <c r="C117" s="40" t="s">
        <v>185</v>
      </c>
      <c r="D117" s="40" t="s">
        <v>169</v>
      </c>
      <c r="E117" s="41">
        <f t="shared" si="2"/>
        <v>10</v>
      </c>
      <c r="F117" s="41"/>
      <c r="G117" s="41"/>
      <c r="H117" s="41"/>
      <c r="I117" s="41">
        <v>10</v>
      </c>
      <c r="J117" s="40" t="s">
        <v>169</v>
      </c>
      <c r="K117" s="41">
        <f t="shared" si="3"/>
        <v>10</v>
      </c>
      <c r="L117" s="41"/>
      <c r="M117" s="41"/>
      <c r="N117" s="41"/>
      <c r="O117" s="41">
        <v>10</v>
      </c>
      <c r="P117" s="26" t="s">
        <v>298</v>
      </c>
    </row>
    <row r="118" s="6" customFormat="1" ht="56.25" spans="1:232">
      <c r="A118" s="18">
        <v>67</v>
      </c>
      <c r="B118" s="40" t="s">
        <v>239</v>
      </c>
      <c r="C118" s="40" t="s">
        <v>185</v>
      </c>
      <c r="D118" s="40" t="s">
        <v>169</v>
      </c>
      <c r="E118" s="41">
        <f t="shared" si="2"/>
        <v>10</v>
      </c>
      <c r="F118" s="41"/>
      <c r="G118" s="41"/>
      <c r="H118" s="41"/>
      <c r="I118" s="41">
        <v>10</v>
      </c>
      <c r="J118" s="40" t="s">
        <v>169</v>
      </c>
      <c r="K118" s="41">
        <f t="shared" si="3"/>
        <v>10</v>
      </c>
      <c r="L118" s="41"/>
      <c r="M118" s="41"/>
      <c r="N118" s="41"/>
      <c r="O118" s="41">
        <v>10</v>
      </c>
      <c r="P118" s="26" t="s">
        <v>298</v>
      </c>
    </row>
    <row r="119" s="6" customFormat="1" ht="37.5" spans="1:232">
      <c r="A119" s="18">
        <v>68</v>
      </c>
      <c r="B119" s="40" t="s">
        <v>240</v>
      </c>
      <c r="C119" s="40" t="s">
        <v>241</v>
      </c>
      <c r="D119" s="40" t="s">
        <v>169</v>
      </c>
      <c r="E119" s="41">
        <f t="shared" si="2"/>
        <v>20</v>
      </c>
      <c r="F119" s="41"/>
      <c r="G119" s="41"/>
      <c r="H119" s="41"/>
      <c r="I119" s="41">
        <v>20</v>
      </c>
      <c r="J119" s="40" t="s">
        <v>169</v>
      </c>
      <c r="K119" s="41">
        <f t="shared" si="3"/>
        <v>20</v>
      </c>
      <c r="L119" s="41"/>
      <c r="M119" s="41"/>
      <c r="N119" s="41"/>
      <c r="O119" s="41">
        <v>20</v>
      </c>
      <c r="P119" s="2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</row>
    <row r="120" s="6" customFormat="1" ht="40" customHeight="1" spans="1:232">
      <c r="A120" s="18">
        <v>69</v>
      </c>
      <c r="B120" s="40" t="s">
        <v>242</v>
      </c>
      <c r="C120" s="40" t="s">
        <v>167</v>
      </c>
      <c r="D120" s="40" t="s">
        <v>168</v>
      </c>
      <c r="E120" s="41">
        <f t="shared" si="2"/>
        <v>1514.249181</v>
      </c>
      <c r="F120" s="41">
        <v>836.977909</v>
      </c>
      <c r="G120" s="41">
        <v>677.271272</v>
      </c>
      <c r="H120" s="41"/>
      <c r="I120" s="41"/>
      <c r="J120" s="40" t="s">
        <v>168</v>
      </c>
      <c r="K120" s="41">
        <f t="shared" si="3"/>
        <v>1496.478851</v>
      </c>
      <c r="L120" s="78">
        <v>819.207579</v>
      </c>
      <c r="M120" s="63">
        <v>677.271272</v>
      </c>
      <c r="N120" s="41"/>
      <c r="O120" s="41"/>
      <c r="P120" s="26" t="s">
        <v>303</v>
      </c>
      <c r="R120" s="78">
        <v>819.207579</v>
      </c>
      <c r="S120" s="72">
        <v>677.271272</v>
      </c>
    </row>
    <row r="121" s="6" customFormat="1" ht="40" customHeight="1" spans="1:232">
      <c r="A121" s="18"/>
      <c r="B121" s="40"/>
      <c r="C121" s="40"/>
      <c r="D121" s="40" t="s">
        <v>174</v>
      </c>
      <c r="E121" s="41">
        <f t="shared" si="2"/>
        <v>67</v>
      </c>
      <c r="F121" s="41">
        <v>67</v>
      </c>
      <c r="G121" s="41"/>
      <c r="H121" s="41"/>
      <c r="I121" s="41"/>
      <c r="J121" s="40" t="s">
        <v>174</v>
      </c>
      <c r="K121" s="41">
        <f t="shared" si="3"/>
        <v>67</v>
      </c>
      <c r="L121" s="41">
        <v>67</v>
      </c>
      <c r="M121" s="41"/>
      <c r="N121" s="41"/>
      <c r="O121" s="41"/>
      <c r="P121" s="26"/>
    </row>
    <row r="122" s="6" customFormat="1" ht="40" customHeight="1" spans="1:232">
      <c r="A122" s="18"/>
      <c r="B122" s="40"/>
      <c r="C122" s="40"/>
      <c r="D122" s="40" t="s">
        <v>186</v>
      </c>
      <c r="E122" s="41">
        <f t="shared" si="2"/>
        <v>22.728728</v>
      </c>
      <c r="F122" s="41"/>
      <c r="G122" s="41"/>
      <c r="H122" s="41">
        <v>22.728728</v>
      </c>
      <c r="I122" s="41"/>
      <c r="J122" s="40" t="s">
        <v>186</v>
      </c>
      <c r="K122" s="41">
        <f t="shared" si="3"/>
        <v>0</v>
      </c>
      <c r="L122" s="41"/>
      <c r="M122" s="41"/>
      <c r="N122" s="63">
        <f>22.728728-0.745393-21.983335</f>
        <v>0</v>
      </c>
      <c r="O122" s="41"/>
      <c r="P122" s="26"/>
    </row>
    <row r="123" s="6" customFormat="1" ht="40" customHeight="1" spans="1:232">
      <c r="A123" s="18"/>
      <c r="B123" s="40"/>
      <c r="C123" s="40"/>
      <c r="D123" s="40" t="s">
        <v>182</v>
      </c>
      <c r="E123" s="41">
        <f t="shared" si="2"/>
        <v>138</v>
      </c>
      <c r="F123" s="41">
        <v>60</v>
      </c>
      <c r="G123" s="41">
        <v>78</v>
      </c>
      <c r="H123" s="41"/>
      <c r="I123" s="41"/>
      <c r="J123" s="40" t="s">
        <v>182</v>
      </c>
      <c r="K123" s="41">
        <f t="shared" si="3"/>
        <v>123.2228</v>
      </c>
      <c r="L123" s="41">
        <f>60-14.7772</f>
        <v>45.2228</v>
      </c>
      <c r="M123" s="79">
        <v>78</v>
      </c>
      <c r="N123" s="41"/>
      <c r="O123" s="41"/>
      <c r="P123" s="26"/>
      <c r="S123" s="64">
        <v>78</v>
      </c>
    </row>
    <row r="124" s="6" customFormat="1" ht="40" customHeight="1" spans="1:232">
      <c r="A124" s="18"/>
      <c r="B124" s="40"/>
      <c r="C124" s="40"/>
      <c r="D124" s="40" t="s">
        <v>169</v>
      </c>
      <c r="E124" s="41">
        <f t="shared" si="2"/>
        <v>146.022091</v>
      </c>
      <c r="F124" s="41"/>
      <c r="G124" s="41"/>
      <c r="H124" s="41"/>
      <c r="I124" s="41">
        <v>146.022091</v>
      </c>
      <c r="J124" s="40" t="s">
        <v>169</v>
      </c>
      <c r="K124" s="41">
        <f t="shared" si="3"/>
        <v>0</v>
      </c>
      <c r="L124" s="41"/>
      <c r="M124" s="41"/>
      <c r="N124" s="41"/>
      <c r="O124" s="63">
        <f>40-26.590355-13.409645</f>
        <v>0</v>
      </c>
      <c r="P124" s="26"/>
    </row>
    <row r="125" s="6" customFormat="1" ht="37.5" spans="1:232">
      <c r="A125" s="18">
        <v>70</v>
      </c>
      <c r="B125" s="40" t="s">
        <v>243</v>
      </c>
      <c r="C125" s="40" t="s">
        <v>185</v>
      </c>
      <c r="D125" s="40" t="s">
        <v>168</v>
      </c>
      <c r="E125" s="41">
        <f t="shared" si="2"/>
        <v>15</v>
      </c>
      <c r="F125" s="41">
        <v>15</v>
      </c>
      <c r="G125" s="41"/>
      <c r="H125" s="42"/>
      <c r="I125" s="41"/>
      <c r="J125" s="40" t="s">
        <v>168</v>
      </c>
      <c r="K125" s="41">
        <f t="shared" si="3"/>
        <v>14.854493</v>
      </c>
      <c r="L125" s="63">
        <v>14.854493</v>
      </c>
      <c r="M125" s="41"/>
      <c r="N125" s="42"/>
      <c r="O125" s="41"/>
      <c r="P125" s="27"/>
    </row>
    <row r="126" s="6" customFormat="1" ht="37.5" spans="1:232">
      <c r="A126" s="18"/>
      <c r="B126" s="40"/>
      <c r="C126" s="40"/>
      <c r="D126" s="40" t="s">
        <v>186</v>
      </c>
      <c r="E126" s="41">
        <f t="shared" si="2"/>
        <v>35</v>
      </c>
      <c r="F126" s="41"/>
      <c r="G126" s="41"/>
      <c r="H126" s="41">
        <v>35</v>
      </c>
      <c r="I126" s="41"/>
      <c r="J126" s="40" t="s">
        <v>186</v>
      </c>
      <c r="K126" s="41">
        <f t="shared" si="3"/>
        <v>32.745393</v>
      </c>
      <c r="L126" s="41"/>
      <c r="M126" s="41"/>
      <c r="N126" s="63">
        <v>32.745393</v>
      </c>
      <c r="O126" s="41"/>
      <c r="P126" s="27"/>
      <c r="T126" s="72">
        <v>32.745393</v>
      </c>
    </row>
    <row r="127" s="6" customFormat="1" ht="48" spans="1:232">
      <c r="A127" s="18">
        <v>71</v>
      </c>
      <c r="B127" s="40" t="s">
        <v>244</v>
      </c>
      <c r="C127" s="40" t="s">
        <v>167</v>
      </c>
      <c r="D127" s="40" t="s">
        <v>168</v>
      </c>
      <c r="E127" s="41">
        <f t="shared" si="2"/>
        <v>300</v>
      </c>
      <c r="F127" s="41">
        <v>150</v>
      </c>
      <c r="G127" s="41">
        <v>150</v>
      </c>
      <c r="H127" s="41"/>
      <c r="I127" s="41"/>
      <c r="J127" s="40" t="s">
        <v>168</v>
      </c>
      <c r="K127" s="41">
        <f t="shared" si="3"/>
        <v>299.5</v>
      </c>
      <c r="L127" s="41">
        <v>150</v>
      </c>
      <c r="M127" s="63">
        <v>149.5</v>
      </c>
      <c r="N127" s="41"/>
      <c r="O127" s="41"/>
      <c r="P127" s="26" t="s">
        <v>304</v>
      </c>
      <c r="R127" s="6">
        <v>150</v>
      </c>
      <c r="S127" s="72">
        <v>149.5</v>
      </c>
    </row>
    <row r="128" s="6" customFormat="1" ht="37.5" spans="1:232">
      <c r="A128" s="18">
        <v>72</v>
      </c>
      <c r="B128" s="40" t="s">
        <v>245</v>
      </c>
      <c r="C128" s="40" t="s">
        <v>241</v>
      </c>
      <c r="D128" s="40" t="s">
        <v>168</v>
      </c>
      <c r="E128" s="41">
        <f t="shared" si="2"/>
        <v>17.3</v>
      </c>
      <c r="F128" s="41"/>
      <c r="G128" s="41">
        <v>17.3</v>
      </c>
      <c r="H128" s="41"/>
      <c r="I128" s="41"/>
      <c r="J128" s="40" t="s">
        <v>168</v>
      </c>
      <c r="K128" s="41">
        <f t="shared" si="3"/>
        <v>16.778118</v>
      </c>
      <c r="L128" s="41"/>
      <c r="M128" s="41">
        <v>16.778118</v>
      </c>
      <c r="N128" s="41"/>
      <c r="O128" s="41"/>
      <c r="P128" s="27"/>
    </row>
    <row r="129" s="6" customFormat="1" ht="39" customHeight="1" spans="1:20">
      <c r="A129" s="18">
        <v>73</v>
      </c>
      <c r="B129" s="40" t="s">
        <v>246</v>
      </c>
      <c r="C129" s="40" t="s">
        <v>167</v>
      </c>
      <c r="D129" s="40" t="s">
        <v>168</v>
      </c>
      <c r="E129" s="41">
        <f t="shared" si="2"/>
        <v>550</v>
      </c>
      <c r="F129" s="41">
        <v>350</v>
      </c>
      <c r="G129" s="41">
        <v>200</v>
      </c>
      <c r="H129" s="41"/>
      <c r="I129" s="42"/>
      <c r="J129" s="40" t="s">
        <v>168</v>
      </c>
      <c r="K129" s="41">
        <f t="shared" si="3"/>
        <v>541.4192</v>
      </c>
      <c r="L129" s="41">
        <v>350</v>
      </c>
      <c r="M129" s="63">
        <v>191.4192</v>
      </c>
      <c r="N129" s="41"/>
      <c r="O129" s="42"/>
      <c r="P129" s="26" t="s">
        <v>305</v>
      </c>
      <c r="S129" s="6">
        <v>564.468007</v>
      </c>
      <c r="T129" s="6">
        <f>L129+L130-S129</f>
        <v>0</v>
      </c>
    </row>
    <row r="130" s="6" customFormat="1" ht="39" customHeight="1" spans="1:20">
      <c r="A130" s="18"/>
      <c r="B130" s="40"/>
      <c r="C130" s="40"/>
      <c r="D130" s="40" t="s">
        <v>174</v>
      </c>
      <c r="E130" s="41">
        <f t="shared" si="2"/>
        <v>330</v>
      </c>
      <c r="F130" s="41">
        <v>330</v>
      </c>
      <c r="G130" s="41"/>
      <c r="H130" s="41"/>
      <c r="I130" s="42"/>
      <c r="J130" s="40" t="s">
        <v>174</v>
      </c>
      <c r="K130" s="41">
        <f t="shared" si="3"/>
        <v>214.468007</v>
      </c>
      <c r="L130" s="41">
        <f>330-50-55-10.531993</f>
        <v>214.468007</v>
      </c>
      <c r="M130" s="41"/>
      <c r="N130" s="41"/>
      <c r="O130" s="42"/>
      <c r="P130" s="26"/>
    </row>
    <row r="131" s="6" customFormat="1" ht="39" customHeight="1" spans="1:20">
      <c r="A131" s="18"/>
      <c r="B131" s="40"/>
      <c r="C131" s="40"/>
      <c r="D131" s="40" t="s">
        <v>169</v>
      </c>
      <c r="E131" s="41">
        <f t="shared" si="2"/>
        <v>50</v>
      </c>
      <c r="F131" s="41"/>
      <c r="G131" s="41"/>
      <c r="H131" s="41"/>
      <c r="I131" s="41">
        <v>50</v>
      </c>
      <c r="J131" s="40" t="s">
        <v>169</v>
      </c>
      <c r="K131" s="41">
        <f t="shared" si="3"/>
        <v>0</v>
      </c>
      <c r="L131" s="41"/>
      <c r="M131" s="41"/>
      <c r="N131" s="41"/>
      <c r="O131" s="41">
        <f>50-50</f>
        <v>0</v>
      </c>
      <c r="P131" s="26"/>
    </row>
    <row r="132" s="6" customFormat="1" ht="52" customHeight="1" spans="1:20">
      <c r="A132" s="18">
        <v>74</v>
      </c>
      <c r="B132" s="40" t="s">
        <v>247</v>
      </c>
      <c r="C132" s="40" t="s">
        <v>167</v>
      </c>
      <c r="D132" s="40" t="s">
        <v>168</v>
      </c>
      <c r="E132" s="41">
        <f t="shared" si="2"/>
        <v>420</v>
      </c>
      <c r="F132" s="41">
        <v>420</v>
      </c>
      <c r="G132" s="41"/>
      <c r="H132" s="42"/>
      <c r="I132" s="41"/>
      <c r="J132" s="40" t="s">
        <v>168</v>
      </c>
      <c r="K132" s="41">
        <f t="shared" si="3"/>
        <v>482.768224</v>
      </c>
      <c r="L132" s="63">
        <v>398.15936</v>
      </c>
      <c r="M132" s="63">
        <v>84.608864</v>
      </c>
      <c r="N132" s="42"/>
      <c r="O132" s="41"/>
      <c r="P132" s="26" t="s">
        <v>306</v>
      </c>
      <c r="R132" s="6">
        <v>398.15936</v>
      </c>
      <c r="S132" s="72">
        <v>84.608864</v>
      </c>
    </row>
    <row r="133" s="6" customFormat="1" ht="52" customHeight="1" spans="1:20">
      <c r="A133" s="18"/>
      <c r="B133" s="40"/>
      <c r="C133" s="40"/>
      <c r="D133" s="40" t="s">
        <v>186</v>
      </c>
      <c r="E133" s="41">
        <f t="shared" si="2"/>
        <v>80</v>
      </c>
      <c r="F133" s="41"/>
      <c r="G133" s="41"/>
      <c r="H133" s="41">
        <v>80</v>
      </c>
      <c r="I133" s="41"/>
      <c r="J133" s="40" t="s">
        <v>186</v>
      </c>
      <c r="K133" s="41">
        <f t="shared" si="3"/>
        <v>0</v>
      </c>
      <c r="L133" s="41"/>
      <c r="M133" s="41"/>
      <c r="N133" s="41">
        <v>0</v>
      </c>
      <c r="O133" s="41"/>
      <c r="P133" s="27"/>
    </row>
    <row r="134" s="6" customFormat="1" ht="56.25" spans="1:20">
      <c r="A134" s="18">
        <v>75</v>
      </c>
      <c r="B134" s="40" t="s">
        <v>248</v>
      </c>
      <c r="C134" s="40" t="s">
        <v>167</v>
      </c>
      <c r="D134" s="40" t="s">
        <v>168</v>
      </c>
      <c r="E134" s="41">
        <f t="shared" si="2"/>
        <v>50</v>
      </c>
      <c r="F134" s="41"/>
      <c r="G134" s="41">
        <v>50</v>
      </c>
      <c r="H134" s="41"/>
      <c r="I134" s="41"/>
      <c r="J134" s="40" t="s">
        <v>168</v>
      </c>
      <c r="K134" s="41">
        <f t="shared" si="3"/>
        <v>70</v>
      </c>
      <c r="L134" s="41"/>
      <c r="M134" s="41">
        <f>50+20</f>
        <v>70</v>
      </c>
      <c r="N134" s="41"/>
      <c r="O134" s="41"/>
      <c r="P134" s="26" t="s">
        <v>307</v>
      </c>
    </row>
    <row r="135" s="6" customFormat="1" ht="57" customHeight="1" spans="1:20">
      <c r="A135" s="18">
        <v>76</v>
      </c>
      <c r="B135" s="40" t="s">
        <v>249</v>
      </c>
      <c r="C135" s="40" t="s">
        <v>167</v>
      </c>
      <c r="D135" s="40" t="s">
        <v>182</v>
      </c>
      <c r="E135" s="41">
        <f t="shared" ref="E135:E154" si="4">F135+G135+H135+I135</f>
        <v>22</v>
      </c>
      <c r="F135" s="41"/>
      <c r="G135" s="41">
        <v>22</v>
      </c>
      <c r="H135" s="41"/>
      <c r="I135" s="41"/>
      <c r="J135" s="40" t="s">
        <v>182</v>
      </c>
      <c r="K135" s="41">
        <f t="shared" ref="K135:K182" si="5">L135+M135+N135+O135</f>
        <v>22</v>
      </c>
      <c r="L135" s="41"/>
      <c r="M135" s="41">
        <v>22</v>
      </c>
      <c r="N135" s="41"/>
      <c r="O135" s="41"/>
      <c r="P135" s="27"/>
    </row>
    <row r="136" s="6" customFormat="1" ht="111" spans="1:20">
      <c r="A136" s="18">
        <v>77</v>
      </c>
      <c r="B136" s="40" t="s">
        <v>250</v>
      </c>
      <c r="C136" s="40" t="s">
        <v>167</v>
      </c>
      <c r="D136" s="40" t="s">
        <v>168</v>
      </c>
      <c r="E136" s="41">
        <f t="shared" si="4"/>
        <v>350</v>
      </c>
      <c r="F136" s="41">
        <v>340</v>
      </c>
      <c r="G136" s="41">
        <v>10</v>
      </c>
      <c r="H136" s="41"/>
      <c r="I136" s="41"/>
      <c r="J136" s="40" t="s">
        <v>168</v>
      </c>
      <c r="K136" s="41">
        <f t="shared" si="5"/>
        <v>320</v>
      </c>
      <c r="L136" s="41">
        <f>340-20</f>
        <v>320</v>
      </c>
      <c r="M136" s="41">
        <f>10-10</f>
        <v>0</v>
      </c>
      <c r="N136" s="41"/>
      <c r="O136" s="41"/>
      <c r="P136" s="26" t="s">
        <v>308</v>
      </c>
    </row>
    <row r="137" s="6" customFormat="1" ht="56.25" spans="1:20">
      <c r="A137" s="18">
        <v>78</v>
      </c>
      <c r="B137" s="40" t="s">
        <v>251</v>
      </c>
      <c r="C137" s="40" t="s">
        <v>185</v>
      </c>
      <c r="D137" s="40" t="s">
        <v>168</v>
      </c>
      <c r="E137" s="41">
        <f t="shared" si="4"/>
        <v>36</v>
      </c>
      <c r="F137" s="41">
        <v>36</v>
      </c>
      <c r="G137" s="41"/>
      <c r="H137" s="41"/>
      <c r="I137" s="41"/>
      <c r="J137" s="40" t="s">
        <v>168</v>
      </c>
      <c r="K137" s="41">
        <f t="shared" si="5"/>
        <v>37.6826</v>
      </c>
      <c r="L137" s="41">
        <v>37.6826</v>
      </c>
      <c r="M137" s="41"/>
      <c r="N137" s="41"/>
      <c r="O137" s="41"/>
      <c r="P137" s="26" t="s">
        <v>292</v>
      </c>
    </row>
    <row r="138" s="6" customFormat="1" ht="56.25" spans="1:20">
      <c r="A138" s="18">
        <v>79</v>
      </c>
      <c r="B138" s="40" t="s">
        <v>252</v>
      </c>
      <c r="C138" s="40" t="s">
        <v>185</v>
      </c>
      <c r="D138" s="40" t="s">
        <v>168</v>
      </c>
      <c r="E138" s="41">
        <f t="shared" si="4"/>
        <v>41.12</v>
      </c>
      <c r="F138" s="41">
        <v>41.12</v>
      </c>
      <c r="G138" s="41"/>
      <c r="H138" s="41"/>
      <c r="I138" s="41"/>
      <c r="J138" s="40" t="s">
        <v>168</v>
      </c>
      <c r="K138" s="41">
        <f t="shared" si="5"/>
        <v>42.5929</v>
      </c>
      <c r="L138" s="41">
        <v>42.5929</v>
      </c>
      <c r="M138" s="41"/>
      <c r="N138" s="41"/>
      <c r="O138" s="41"/>
      <c r="P138" s="27"/>
    </row>
    <row r="139" s="1" customFormat="1" ht="37.5" spans="1:20">
      <c r="A139" s="18">
        <v>80</v>
      </c>
      <c r="B139" s="40" t="s">
        <v>253</v>
      </c>
      <c r="C139" s="40" t="s">
        <v>241</v>
      </c>
      <c r="D139" s="40" t="s">
        <v>168</v>
      </c>
      <c r="E139" s="41">
        <f t="shared" si="4"/>
        <v>16.87</v>
      </c>
      <c r="F139" s="41"/>
      <c r="G139" s="41">
        <v>16.87</v>
      </c>
      <c r="H139" s="41"/>
      <c r="I139" s="41"/>
      <c r="J139" s="40" t="s">
        <v>168</v>
      </c>
      <c r="K139" s="41">
        <f t="shared" si="5"/>
        <v>16.87</v>
      </c>
      <c r="L139" s="41"/>
      <c r="M139" s="41">
        <v>16.87</v>
      </c>
      <c r="N139" s="41"/>
      <c r="O139" s="41"/>
      <c r="P139" s="27"/>
      <c r="Q139" s="6"/>
    </row>
    <row r="140" s="1" customFormat="1" ht="75" customHeight="1" spans="1:20">
      <c r="A140" s="18">
        <v>81</v>
      </c>
      <c r="B140" s="40" t="s">
        <v>254</v>
      </c>
      <c r="C140" s="40" t="s">
        <v>167</v>
      </c>
      <c r="D140" s="40" t="s">
        <v>182</v>
      </c>
      <c r="E140" s="41">
        <f t="shared" si="4"/>
        <v>30</v>
      </c>
      <c r="F140" s="41"/>
      <c r="G140" s="41">
        <v>30</v>
      </c>
      <c r="H140" s="41"/>
      <c r="I140" s="41"/>
      <c r="J140" s="40" t="s">
        <v>182</v>
      </c>
      <c r="K140" s="41">
        <f t="shared" si="5"/>
        <v>30</v>
      </c>
      <c r="L140" s="41"/>
      <c r="M140" s="41">
        <v>30</v>
      </c>
      <c r="N140" s="41"/>
      <c r="O140" s="41"/>
      <c r="P140" s="27"/>
      <c r="Q140" s="6"/>
    </row>
    <row r="141" s="6" customFormat="1" ht="37.5" spans="1:20">
      <c r="A141" s="18">
        <v>82</v>
      </c>
      <c r="B141" s="40" t="s">
        <v>255</v>
      </c>
      <c r="C141" s="40" t="s">
        <v>241</v>
      </c>
      <c r="D141" s="40" t="s">
        <v>168</v>
      </c>
      <c r="E141" s="41">
        <f t="shared" si="4"/>
        <v>27.4</v>
      </c>
      <c r="F141" s="41"/>
      <c r="G141" s="41">
        <v>27.4</v>
      </c>
      <c r="H141" s="41"/>
      <c r="I141" s="41"/>
      <c r="J141" s="40" t="s">
        <v>168</v>
      </c>
      <c r="K141" s="41">
        <f t="shared" si="5"/>
        <v>27.852277</v>
      </c>
      <c r="L141" s="41"/>
      <c r="M141" s="41">
        <v>27.852277</v>
      </c>
      <c r="N141" s="41"/>
      <c r="O141" s="41"/>
      <c r="P141" s="27"/>
    </row>
    <row r="142" s="6" customFormat="1" ht="37.5" spans="1:20">
      <c r="A142" s="18">
        <v>83</v>
      </c>
      <c r="B142" s="40" t="s">
        <v>256</v>
      </c>
      <c r="C142" s="40" t="s">
        <v>241</v>
      </c>
      <c r="D142" s="40" t="s">
        <v>168</v>
      </c>
      <c r="E142" s="41">
        <f t="shared" si="4"/>
        <v>28.48</v>
      </c>
      <c r="F142" s="41"/>
      <c r="G142" s="41">
        <v>28.48</v>
      </c>
      <c r="H142" s="41"/>
      <c r="I142" s="41"/>
      <c r="J142" s="40" t="s">
        <v>168</v>
      </c>
      <c r="K142" s="41">
        <f t="shared" si="5"/>
        <v>28.48</v>
      </c>
      <c r="L142" s="41"/>
      <c r="M142" s="41">
        <v>28.48</v>
      </c>
      <c r="N142" s="41"/>
      <c r="O142" s="41"/>
      <c r="P142" s="27"/>
    </row>
    <row r="143" s="6" customFormat="1" ht="63" customHeight="1" spans="1:20">
      <c r="A143" s="18">
        <v>84</v>
      </c>
      <c r="B143" s="40" t="s">
        <v>257</v>
      </c>
      <c r="C143" s="40" t="s">
        <v>167</v>
      </c>
      <c r="D143" s="40" t="s">
        <v>182</v>
      </c>
      <c r="E143" s="41">
        <f t="shared" si="4"/>
        <v>50</v>
      </c>
      <c r="F143" s="41"/>
      <c r="G143" s="41">
        <v>50</v>
      </c>
      <c r="H143" s="41"/>
      <c r="I143" s="41"/>
      <c r="J143" s="40" t="s">
        <v>182</v>
      </c>
      <c r="K143" s="41">
        <f t="shared" si="5"/>
        <v>50</v>
      </c>
      <c r="L143" s="41"/>
      <c r="M143" s="41">
        <v>50</v>
      </c>
      <c r="N143" s="41"/>
      <c r="O143" s="41"/>
      <c r="P143" s="27"/>
    </row>
    <row r="144" s="6" customFormat="1" ht="111" customHeight="1" spans="1:20">
      <c r="A144" s="18">
        <v>85</v>
      </c>
      <c r="B144" s="40" t="s">
        <v>258</v>
      </c>
      <c r="C144" s="40" t="s">
        <v>167</v>
      </c>
      <c r="D144" s="40" t="s">
        <v>168</v>
      </c>
      <c r="E144" s="41">
        <f t="shared" si="4"/>
        <v>400</v>
      </c>
      <c r="F144" s="41">
        <v>260</v>
      </c>
      <c r="G144" s="41">
        <v>140</v>
      </c>
      <c r="H144" s="41"/>
      <c r="I144" s="41"/>
      <c r="J144" s="40" t="s">
        <v>168</v>
      </c>
      <c r="K144" s="41">
        <f t="shared" si="5"/>
        <v>370</v>
      </c>
      <c r="L144" s="41">
        <f>260-30</f>
        <v>230</v>
      </c>
      <c r="M144" s="41">
        <v>140</v>
      </c>
      <c r="N144" s="41"/>
      <c r="O144" s="41"/>
      <c r="P144" s="26" t="s">
        <v>309</v>
      </c>
    </row>
    <row r="145" s="6" customFormat="1" ht="37.5" spans="1:20">
      <c r="A145" s="18">
        <v>86</v>
      </c>
      <c r="B145" s="40" t="s">
        <v>259</v>
      </c>
      <c r="C145" s="40" t="s">
        <v>241</v>
      </c>
      <c r="D145" s="40" t="s">
        <v>168</v>
      </c>
      <c r="E145" s="41">
        <f t="shared" si="4"/>
        <v>14</v>
      </c>
      <c r="F145" s="41"/>
      <c r="G145" s="41">
        <v>14</v>
      </c>
      <c r="H145" s="41"/>
      <c r="I145" s="41"/>
      <c r="J145" s="40" t="s">
        <v>168</v>
      </c>
      <c r="K145" s="41">
        <f t="shared" si="5"/>
        <v>13.210729</v>
      </c>
      <c r="L145" s="41"/>
      <c r="M145" s="41">
        <v>13.210729</v>
      </c>
      <c r="N145" s="41"/>
      <c r="O145" s="41"/>
      <c r="P145" s="27"/>
    </row>
    <row r="146" s="6" customFormat="1" ht="37.5" spans="1:20">
      <c r="A146" s="18">
        <v>87</v>
      </c>
      <c r="B146" s="40" t="s">
        <v>260</v>
      </c>
      <c r="C146" s="40" t="s">
        <v>241</v>
      </c>
      <c r="D146" s="40" t="s">
        <v>168</v>
      </c>
      <c r="E146" s="41">
        <f t="shared" si="4"/>
        <v>47.38</v>
      </c>
      <c r="F146" s="41"/>
      <c r="G146" s="41">
        <v>47.38</v>
      </c>
      <c r="H146" s="41"/>
      <c r="I146" s="41"/>
      <c r="J146" s="40" t="s">
        <v>168</v>
      </c>
      <c r="K146" s="41">
        <f t="shared" si="5"/>
        <v>43.708526</v>
      </c>
      <c r="L146" s="41"/>
      <c r="M146" s="41">
        <v>43.708526</v>
      </c>
      <c r="N146" s="41"/>
      <c r="O146" s="41"/>
      <c r="P146" s="27"/>
    </row>
    <row r="147" s="6" customFormat="1" ht="37.5" spans="1:20">
      <c r="A147" s="65">
        <v>88</v>
      </c>
      <c r="B147" s="40" t="s">
        <v>261</v>
      </c>
      <c r="C147" s="40" t="s">
        <v>262</v>
      </c>
      <c r="D147" s="40" t="s">
        <v>168</v>
      </c>
      <c r="E147" s="41">
        <f t="shared" si="4"/>
        <v>9</v>
      </c>
      <c r="F147" s="41">
        <v>9</v>
      </c>
      <c r="G147" s="41"/>
      <c r="H147" s="41"/>
      <c r="I147" s="42"/>
      <c r="J147" s="40" t="s">
        <v>168</v>
      </c>
      <c r="K147" s="41">
        <f t="shared" si="5"/>
        <v>9</v>
      </c>
      <c r="L147" s="41">
        <v>9</v>
      </c>
      <c r="M147" s="41"/>
      <c r="N147" s="41"/>
      <c r="O147" s="42"/>
      <c r="P147" s="27"/>
    </row>
    <row r="148" s="6" customFormat="1" ht="37.5" spans="1:20">
      <c r="A148" s="66"/>
      <c r="B148" s="40"/>
      <c r="C148" s="40"/>
      <c r="D148" s="40" t="s">
        <v>169</v>
      </c>
      <c r="E148" s="41">
        <f t="shared" si="4"/>
        <v>1.485152</v>
      </c>
      <c r="F148" s="41"/>
      <c r="G148" s="41"/>
      <c r="H148" s="41"/>
      <c r="I148" s="41">
        <v>1.485152</v>
      </c>
      <c r="J148" s="40" t="s">
        <v>169</v>
      </c>
      <c r="K148" s="41">
        <f t="shared" si="5"/>
        <v>0.375428</v>
      </c>
      <c r="L148" s="41"/>
      <c r="M148" s="41"/>
      <c r="N148" s="41"/>
      <c r="O148" s="41">
        <v>0.375428</v>
      </c>
      <c r="P148" s="27"/>
    </row>
    <row r="149" s="1" customFormat="1" ht="37.5" spans="1:20">
      <c r="A149" s="18">
        <v>89</v>
      </c>
      <c r="B149" s="40" t="s">
        <v>263</v>
      </c>
      <c r="C149" s="40" t="s">
        <v>241</v>
      </c>
      <c r="D149" s="40" t="s">
        <v>168</v>
      </c>
      <c r="E149" s="41">
        <f t="shared" si="4"/>
        <v>62.32</v>
      </c>
      <c r="F149" s="41"/>
      <c r="G149" s="41">
        <v>62.32</v>
      </c>
      <c r="H149" s="41"/>
      <c r="I149" s="41"/>
      <c r="J149" s="40" t="s">
        <v>168</v>
      </c>
      <c r="K149" s="41">
        <f t="shared" si="5"/>
        <v>62.32</v>
      </c>
      <c r="L149" s="41"/>
      <c r="M149" s="41">
        <v>62.32</v>
      </c>
      <c r="N149" s="41"/>
      <c r="O149" s="41"/>
      <c r="P149" s="27"/>
      <c r="Q149" s="6"/>
    </row>
    <row r="150" s="6" customFormat="1" ht="37.5" spans="1:20">
      <c r="A150" s="18">
        <v>90</v>
      </c>
      <c r="B150" s="40" t="s">
        <v>264</v>
      </c>
      <c r="C150" s="40" t="s">
        <v>265</v>
      </c>
      <c r="D150" s="40" t="s">
        <v>168</v>
      </c>
      <c r="E150" s="41">
        <f t="shared" si="4"/>
        <v>101</v>
      </c>
      <c r="F150" s="41">
        <v>61</v>
      </c>
      <c r="G150" s="41">
        <v>40</v>
      </c>
      <c r="H150" s="41"/>
      <c r="I150" s="42"/>
      <c r="J150" s="40" t="s">
        <v>168</v>
      </c>
      <c r="K150" s="41">
        <f t="shared" si="5"/>
        <v>101</v>
      </c>
      <c r="L150" s="41">
        <v>61</v>
      </c>
      <c r="M150" s="41">
        <v>40</v>
      </c>
      <c r="N150" s="41"/>
      <c r="O150" s="42"/>
      <c r="P150" s="27"/>
    </row>
    <row r="151" s="6" customFormat="1" ht="37.5" spans="1:20">
      <c r="A151" s="18"/>
      <c r="B151" s="40"/>
      <c r="C151" s="40"/>
      <c r="D151" s="40" t="s">
        <v>169</v>
      </c>
      <c r="E151" s="41">
        <f t="shared" si="4"/>
        <v>307.525401</v>
      </c>
      <c r="F151" s="41"/>
      <c r="G151" s="41"/>
      <c r="H151" s="41"/>
      <c r="I151" s="41">
        <f>308.010553-0.485152</f>
        <v>307.525401</v>
      </c>
      <c r="J151" s="40" t="s">
        <v>169</v>
      </c>
      <c r="K151" s="41">
        <f t="shared" si="5"/>
        <v>240.71885</v>
      </c>
      <c r="L151" s="41"/>
      <c r="M151" s="41"/>
      <c r="N151" s="41"/>
      <c r="O151" s="63">
        <f>227.309205+1.409645+12</f>
        <v>240.71885</v>
      </c>
      <c r="P151" s="27"/>
      <c r="T151" s="72">
        <v>227.309205</v>
      </c>
    </row>
    <row r="152" s="1" customFormat="1" ht="48" customHeight="1" spans="1:20">
      <c r="A152" s="18">
        <v>91</v>
      </c>
      <c r="B152" s="40" t="s">
        <v>266</v>
      </c>
      <c r="C152" s="40" t="s">
        <v>167</v>
      </c>
      <c r="D152" s="40" t="s">
        <v>174</v>
      </c>
      <c r="E152" s="41">
        <f t="shared" si="4"/>
        <v>0</v>
      </c>
      <c r="F152" s="41">
        <v>0</v>
      </c>
      <c r="G152" s="42"/>
      <c r="H152" s="42"/>
      <c r="I152" s="42"/>
      <c r="J152" s="40" t="s">
        <v>174</v>
      </c>
      <c r="K152" s="41">
        <f t="shared" si="5"/>
        <v>0</v>
      </c>
      <c r="L152" s="41">
        <v>0</v>
      </c>
      <c r="M152" s="42"/>
      <c r="N152" s="42"/>
      <c r="O152" s="42"/>
      <c r="P152" s="32"/>
      <c r="Q152" s="6"/>
    </row>
    <row r="153" s="1" customFormat="1" ht="48" customHeight="1" spans="1:20">
      <c r="A153" s="18"/>
      <c r="B153" s="40"/>
      <c r="C153" s="40"/>
      <c r="D153" s="40" t="s">
        <v>169</v>
      </c>
      <c r="E153" s="41">
        <f t="shared" si="4"/>
        <v>108.561225</v>
      </c>
      <c r="F153" s="42"/>
      <c r="G153" s="42"/>
      <c r="H153" s="42"/>
      <c r="I153" s="41">
        <v>108.561225</v>
      </c>
      <c r="J153" s="40" t="s">
        <v>169</v>
      </c>
      <c r="K153" s="41">
        <f t="shared" si="5"/>
        <v>109.0425</v>
      </c>
      <c r="L153" s="42"/>
      <c r="M153" s="42"/>
      <c r="N153" s="42"/>
      <c r="O153" s="41">
        <f>108.561225+0.481275</f>
        <v>109.0425</v>
      </c>
      <c r="P153" s="32"/>
      <c r="Q153" s="6"/>
    </row>
    <row r="154" s="1" customFormat="1" ht="65" customHeight="1" spans="1:20">
      <c r="A154" s="18">
        <v>92</v>
      </c>
      <c r="B154" s="40" t="s">
        <v>267</v>
      </c>
      <c r="C154" s="40" t="s">
        <v>167</v>
      </c>
      <c r="D154" s="40" t="s">
        <v>174</v>
      </c>
      <c r="E154" s="41">
        <f t="shared" si="4"/>
        <v>12</v>
      </c>
      <c r="F154" s="41">
        <v>12</v>
      </c>
      <c r="G154" s="42"/>
      <c r="H154" s="42"/>
      <c r="I154" s="42"/>
      <c r="J154" s="40" t="s">
        <v>174</v>
      </c>
      <c r="K154" s="41">
        <f t="shared" si="5"/>
        <v>12</v>
      </c>
      <c r="L154" s="41">
        <v>12</v>
      </c>
      <c r="M154" s="42"/>
      <c r="N154" s="42"/>
      <c r="O154" s="42"/>
      <c r="P154" s="32"/>
      <c r="Q154" s="6"/>
    </row>
    <row r="155" s="48" customFormat="1" ht="38" customHeight="1" spans="1:20">
      <c r="A155" s="52">
        <v>93</v>
      </c>
      <c r="B155" s="67" t="s">
        <v>268</v>
      </c>
      <c r="C155" s="52" t="s">
        <v>167</v>
      </c>
      <c r="D155" s="40" t="s">
        <v>168</v>
      </c>
      <c r="E155" s="41"/>
      <c r="F155" s="41"/>
      <c r="G155" s="42"/>
      <c r="H155" s="42"/>
      <c r="I155" s="42"/>
      <c r="J155" s="40" t="s">
        <v>168</v>
      </c>
      <c r="K155" s="41">
        <f t="shared" si="5"/>
        <v>137.478424</v>
      </c>
      <c r="L155" s="63">
        <f>76+48.354333+13.124091</f>
        <v>137.478424</v>
      </c>
      <c r="M155" s="63">
        <f>415.5219-18-255.555+1.55-0.5169-20+6.037262-129.037262</f>
        <v>0</v>
      </c>
      <c r="N155" s="20"/>
      <c r="O155" s="20"/>
      <c r="P155" s="80" t="s">
        <v>269</v>
      </c>
      <c r="Q155" s="6"/>
    </row>
    <row r="156" s="48" customFormat="1" ht="38" customHeight="1" spans="1:20">
      <c r="A156" s="56"/>
      <c r="B156" s="68"/>
      <c r="C156" s="56"/>
      <c r="D156" s="40" t="s">
        <v>174</v>
      </c>
      <c r="E156" s="41"/>
      <c r="F156" s="41"/>
      <c r="G156" s="42"/>
      <c r="H156" s="42"/>
      <c r="I156" s="42"/>
      <c r="J156" s="40" t="s">
        <v>174</v>
      </c>
      <c r="K156" s="41">
        <f t="shared" si="5"/>
        <v>60.531993</v>
      </c>
      <c r="L156" s="41">
        <f>50+10.531993</f>
        <v>60.531993</v>
      </c>
      <c r="M156" s="20"/>
      <c r="N156" s="20"/>
      <c r="O156" s="20"/>
      <c r="P156" s="80"/>
      <c r="Q156" s="6"/>
    </row>
    <row r="157" s="48" customFormat="1" ht="38" customHeight="1" spans="1:20">
      <c r="A157" s="56"/>
      <c r="B157" s="68"/>
      <c r="C157" s="56"/>
      <c r="D157" s="40" t="s">
        <v>182</v>
      </c>
      <c r="E157" s="41"/>
      <c r="F157" s="41"/>
      <c r="G157" s="42"/>
      <c r="H157" s="42"/>
      <c r="I157" s="42"/>
      <c r="J157" s="40" t="s">
        <v>182</v>
      </c>
      <c r="K157" s="41">
        <f t="shared" si="5"/>
        <v>30</v>
      </c>
      <c r="L157" s="41"/>
      <c r="M157" s="20">
        <v>30</v>
      </c>
      <c r="N157" s="20"/>
      <c r="O157" s="20"/>
      <c r="P157" s="80"/>
      <c r="Q157" s="6"/>
    </row>
    <row r="158" s="48" customFormat="1" ht="38" customHeight="1" spans="1:20">
      <c r="A158" s="56"/>
      <c r="B158" s="68"/>
      <c r="C158" s="56"/>
      <c r="D158" s="40" t="s">
        <v>186</v>
      </c>
      <c r="E158" s="41"/>
      <c r="F158" s="41"/>
      <c r="G158" s="42"/>
      <c r="H158" s="42"/>
      <c r="I158" s="42"/>
      <c r="J158" s="40" t="s">
        <v>186</v>
      </c>
      <c r="K158" s="41">
        <f t="shared" si="5"/>
        <v>70.923982</v>
      </c>
      <c r="L158" s="20"/>
      <c r="M158" s="20"/>
      <c r="N158" s="20">
        <f>48.90465+0.035997+21.983335</f>
        <v>70.923982</v>
      </c>
      <c r="O158" s="20"/>
      <c r="P158" s="80"/>
      <c r="Q158" s="6"/>
    </row>
    <row r="159" s="48" customFormat="1" ht="39" customHeight="1" spans="1:20">
      <c r="A159" s="56"/>
      <c r="B159" s="68"/>
      <c r="C159" s="56"/>
      <c r="D159" s="40" t="s">
        <v>169</v>
      </c>
      <c r="E159" s="41"/>
      <c r="F159" s="41"/>
      <c r="G159" s="42"/>
      <c r="H159" s="42"/>
      <c r="I159" s="42"/>
      <c r="J159" s="40" t="s">
        <v>169</v>
      </c>
      <c r="K159" s="41">
        <f t="shared" si="5"/>
        <v>134.022091</v>
      </c>
      <c r="L159" s="20"/>
      <c r="M159" s="20"/>
      <c r="N159" s="20"/>
      <c r="O159" s="41">
        <f>146.0221-0.000009-12</f>
        <v>134.022091</v>
      </c>
      <c r="P159" s="80"/>
      <c r="Q159" s="6"/>
    </row>
    <row r="160" s="48" customFormat="1" ht="65" customHeight="1" spans="1:20">
      <c r="A160" s="44">
        <v>94</v>
      </c>
      <c r="B160" s="59" t="s">
        <v>270</v>
      </c>
      <c r="C160" s="59" t="s">
        <v>167</v>
      </c>
      <c r="D160" s="40" t="s">
        <v>186</v>
      </c>
      <c r="E160" s="41"/>
      <c r="F160" s="41"/>
      <c r="G160" s="42"/>
      <c r="H160" s="42"/>
      <c r="I160" s="42"/>
      <c r="J160" s="40" t="s">
        <v>186</v>
      </c>
      <c r="K160" s="41">
        <f t="shared" si="5"/>
        <v>57</v>
      </c>
      <c r="L160" s="20"/>
      <c r="M160" s="20"/>
      <c r="N160" s="20">
        <v>57</v>
      </c>
      <c r="O160" s="20"/>
      <c r="P160" s="26" t="s">
        <v>269</v>
      </c>
      <c r="Q160" s="6"/>
    </row>
    <row r="161" s="48" customFormat="1" ht="65" customHeight="1" spans="1:17">
      <c r="A161" s="44">
        <v>95</v>
      </c>
      <c r="B161" s="59" t="s">
        <v>271</v>
      </c>
      <c r="C161" s="59" t="s">
        <v>167</v>
      </c>
      <c r="D161" s="40" t="s">
        <v>169</v>
      </c>
      <c r="E161" s="41"/>
      <c r="F161" s="41"/>
      <c r="G161" s="42"/>
      <c r="H161" s="42"/>
      <c r="I161" s="42"/>
      <c r="J161" s="40" t="s">
        <v>169</v>
      </c>
      <c r="K161" s="41">
        <f t="shared" si="5"/>
        <v>25</v>
      </c>
      <c r="L161" s="20"/>
      <c r="M161" s="60"/>
      <c r="N161" s="20"/>
      <c r="O161" s="41">
        <v>25</v>
      </c>
      <c r="P161" s="26" t="s">
        <v>269</v>
      </c>
      <c r="Q161" s="6"/>
    </row>
    <row r="162" s="48" customFormat="1" ht="65" customHeight="1" spans="1:17">
      <c r="A162" s="44">
        <v>96</v>
      </c>
      <c r="B162" s="61" t="s">
        <v>272</v>
      </c>
      <c r="C162" s="59" t="s">
        <v>167</v>
      </c>
      <c r="D162" s="40" t="s">
        <v>169</v>
      </c>
      <c r="E162" s="41"/>
      <c r="F162" s="41"/>
      <c r="G162" s="42"/>
      <c r="H162" s="42"/>
      <c r="I162" s="42"/>
      <c r="J162" s="40" t="s">
        <v>169</v>
      </c>
      <c r="K162" s="41">
        <f t="shared" si="5"/>
        <v>50</v>
      </c>
      <c r="L162" s="20"/>
      <c r="M162" s="20"/>
      <c r="N162" s="20"/>
      <c r="O162" s="41">
        <v>50</v>
      </c>
      <c r="P162" s="26" t="s">
        <v>269</v>
      </c>
      <c r="Q162" s="6"/>
    </row>
    <row r="163" s="48" customFormat="1" ht="79" customHeight="1" spans="1:17">
      <c r="A163" s="44">
        <v>97</v>
      </c>
      <c r="B163" s="61" t="s">
        <v>273</v>
      </c>
      <c r="C163" s="59" t="s">
        <v>167</v>
      </c>
      <c r="D163" s="40" t="s">
        <v>186</v>
      </c>
      <c r="E163" s="41"/>
      <c r="F163" s="41"/>
      <c r="G163" s="42"/>
      <c r="H163" s="42"/>
      <c r="I163" s="42"/>
      <c r="J163" s="40" t="s">
        <v>186</v>
      </c>
      <c r="K163" s="41">
        <f t="shared" si="5"/>
        <v>20</v>
      </c>
      <c r="L163" s="20"/>
      <c r="M163" s="20"/>
      <c r="N163" s="20">
        <v>20</v>
      </c>
      <c r="O163" s="20"/>
      <c r="P163" s="26" t="s">
        <v>269</v>
      </c>
      <c r="Q163" s="6"/>
    </row>
    <row r="164" s="48" customFormat="1" ht="65" customHeight="1" spans="1:17">
      <c r="A164" s="44">
        <v>98</v>
      </c>
      <c r="B164" s="61" t="s">
        <v>274</v>
      </c>
      <c r="C164" s="59" t="s">
        <v>167</v>
      </c>
      <c r="D164" s="40" t="s">
        <v>169</v>
      </c>
      <c r="E164" s="41"/>
      <c r="F164" s="41"/>
      <c r="G164" s="42"/>
      <c r="H164" s="42"/>
      <c r="I164" s="42"/>
      <c r="J164" s="40" t="s">
        <v>168</v>
      </c>
      <c r="K164" s="41">
        <f t="shared" si="5"/>
        <v>55</v>
      </c>
      <c r="L164" s="20"/>
      <c r="M164" s="41">
        <v>55</v>
      </c>
      <c r="N164" s="20"/>
      <c r="O164" s="20"/>
      <c r="P164" s="26" t="s">
        <v>269</v>
      </c>
      <c r="Q164" s="6"/>
    </row>
    <row r="165" s="48" customFormat="1" ht="65" customHeight="1" spans="1:17">
      <c r="A165" s="44">
        <v>99</v>
      </c>
      <c r="B165" s="61" t="s">
        <v>275</v>
      </c>
      <c r="C165" s="59" t="s">
        <v>167</v>
      </c>
      <c r="D165" s="40" t="s">
        <v>169</v>
      </c>
      <c r="E165" s="41"/>
      <c r="F165" s="41"/>
      <c r="G165" s="42"/>
      <c r="H165" s="42"/>
      <c r="I165" s="42"/>
      <c r="J165" s="40" t="s">
        <v>168</v>
      </c>
      <c r="K165" s="41">
        <f t="shared" si="5"/>
        <v>27</v>
      </c>
      <c r="L165" s="20"/>
      <c r="M165" s="41">
        <v>27</v>
      </c>
      <c r="N165" s="20"/>
      <c r="O165" s="20"/>
      <c r="P165" s="26" t="s">
        <v>269</v>
      </c>
      <c r="Q165" s="6"/>
    </row>
    <row r="166" s="48" customFormat="1" ht="65" customHeight="1" spans="1:17">
      <c r="A166" s="44">
        <v>100</v>
      </c>
      <c r="B166" s="59" t="s">
        <v>276</v>
      </c>
      <c r="C166" s="59" t="s">
        <v>167</v>
      </c>
      <c r="D166" s="40" t="s">
        <v>169</v>
      </c>
      <c r="E166" s="41"/>
      <c r="F166" s="41"/>
      <c r="G166" s="42"/>
      <c r="H166" s="42"/>
      <c r="I166" s="42"/>
      <c r="J166" s="40" t="s">
        <v>168</v>
      </c>
      <c r="K166" s="41">
        <f t="shared" si="5"/>
        <v>55</v>
      </c>
      <c r="L166" s="20"/>
      <c r="M166" s="41">
        <v>55</v>
      </c>
      <c r="N166" s="20"/>
      <c r="O166" s="20"/>
      <c r="P166" s="26" t="s">
        <v>269</v>
      </c>
      <c r="Q166" s="6"/>
    </row>
    <row r="167" s="48" customFormat="1" ht="65" customHeight="1" spans="1:17">
      <c r="A167" s="44">
        <v>101</v>
      </c>
      <c r="B167" s="59" t="s">
        <v>277</v>
      </c>
      <c r="C167" s="59" t="s">
        <v>167</v>
      </c>
      <c r="D167" s="40" t="s">
        <v>169</v>
      </c>
      <c r="E167" s="41"/>
      <c r="F167" s="41"/>
      <c r="G167" s="42"/>
      <c r="H167" s="42"/>
      <c r="I167" s="42"/>
      <c r="J167" s="40" t="s">
        <v>168</v>
      </c>
      <c r="K167" s="41">
        <f t="shared" si="5"/>
        <v>10</v>
      </c>
      <c r="L167" s="20"/>
      <c r="M167" s="41">
        <v>10</v>
      </c>
      <c r="N167" s="20"/>
      <c r="O167" s="20"/>
      <c r="P167" s="26" t="s">
        <v>269</v>
      </c>
      <c r="Q167" s="6"/>
    </row>
    <row r="168" s="48" customFormat="1" ht="80" customHeight="1" spans="1:17">
      <c r="A168" s="44">
        <v>102</v>
      </c>
      <c r="B168" s="59" t="s">
        <v>278</v>
      </c>
      <c r="C168" s="59" t="s">
        <v>167</v>
      </c>
      <c r="D168" s="40" t="s">
        <v>169</v>
      </c>
      <c r="E168" s="41"/>
      <c r="F168" s="41"/>
      <c r="G168" s="42"/>
      <c r="H168" s="42"/>
      <c r="I168" s="42"/>
      <c r="J168" s="40" t="s">
        <v>168</v>
      </c>
      <c r="K168" s="41">
        <f t="shared" si="5"/>
        <v>59</v>
      </c>
      <c r="L168" s="20"/>
      <c r="M168" s="41">
        <v>59</v>
      </c>
      <c r="N168" s="20"/>
      <c r="O168" s="20"/>
      <c r="P168" s="26" t="s">
        <v>269</v>
      </c>
      <c r="Q168" s="6"/>
    </row>
    <row r="169" s="48" customFormat="1" ht="65" customHeight="1" spans="1:17">
      <c r="A169" s="44">
        <v>103</v>
      </c>
      <c r="B169" s="59" t="s">
        <v>279</v>
      </c>
      <c r="C169" s="59" t="s">
        <v>167</v>
      </c>
      <c r="D169" s="40" t="s">
        <v>169</v>
      </c>
      <c r="E169" s="41"/>
      <c r="F169" s="41"/>
      <c r="G169" s="42"/>
      <c r="H169" s="42"/>
      <c r="I169" s="42"/>
      <c r="J169" s="40" t="s">
        <v>168</v>
      </c>
      <c r="K169" s="41">
        <f t="shared" si="5"/>
        <v>45</v>
      </c>
      <c r="L169" s="20"/>
      <c r="M169" s="41">
        <v>45</v>
      </c>
      <c r="N169" s="20"/>
      <c r="O169" s="20"/>
      <c r="P169" s="26" t="s">
        <v>269</v>
      </c>
      <c r="Q169" s="6"/>
    </row>
    <row r="170" s="48" customFormat="1" ht="65" customHeight="1" spans="1:17">
      <c r="A170" s="44">
        <v>104</v>
      </c>
      <c r="B170" s="59" t="s">
        <v>280</v>
      </c>
      <c r="C170" s="59" t="s">
        <v>167</v>
      </c>
      <c r="D170" s="40" t="s">
        <v>169</v>
      </c>
      <c r="E170" s="41"/>
      <c r="F170" s="41"/>
      <c r="G170" s="42"/>
      <c r="H170" s="42"/>
      <c r="I170" s="42"/>
      <c r="J170" s="40" t="s">
        <v>169</v>
      </c>
      <c r="K170" s="41">
        <f t="shared" si="5"/>
        <v>19</v>
      </c>
      <c r="L170" s="20"/>
      <c r="M170" s="20"/>
      <c r="N170" s="20"/>
      <c r="O170" s="41">
        <v>19</v>
      </c>
      <c r="P170" s="26" t="s">
        <v>269</v>
      </c>
      <c r="Q170" s="6"/>
    </row>
    <row r="171" s="48" customFormat="1" ht="65" customHeight="1" spans="1:17">
      <c r="A171" s="44">
        <v>105</v>
      </c>
      <c r="B171" s="59" t="s">
        <v>281</v>
      </c>
      <c r="C171" s="59" t="s">
        <v>167</v>
      </c>
      <c r="D171" s="40" t="s">
        <v>174</v>
      </c>
      <c r="E171" s="41"/>
      <c r="F171" s="41"/>
      <c r="G171" s="42"/>
      <c r="H171" s="42"/>
      <c r="I171" s="42"/>
      <c r="J171" s="40" t="s">
        <v>174</v>
      </c>
      <c r="K171" s="41">
        <f t="shared" si="5"/>
        <v>55</v>
      </c>
      <c r="L171" s="41">
        <v>55</v>
      </c>
      <c r="M171" s="20"/>
      <c r="N171" s="20"/>
      <c r="O171" s="20"/>
      <c r="P171" s="26" t="s">
        <v>269</v>
      </c>
      <c r="Q171" s="6"/>
    </row>
    <row r="172" s="48" customFormat="1" ht="65" customHeight="1" spans="1:17">
      <c r="A172" s="44">
        <v>106</v>
      </c>
      <c r="B172" s="59" t="s">
        <v>282</v>
      </c>
      <c r="C172" s="59" t="s">
        <v>167</v>
      </c>
      <c r="D172" s="40" t="s">
        <v>169</v>
      </c>
      <c r="E172" s="41"/>
      <c r="F172" s="41"/>
      <c r="G172" s="42"/>
      <c r="H172" s="42"/>
      <c r="I172" s="42"/>
      <c r="J172" s="40" t="s">
        <v>169</v>
      </c>
      <c r="K172" s="41">
        <f t="shared" si="5"/>
        <v>50</v>
      </c>
      <c r="L172" s="20"/>
      <c r="M172" s="20"/>
      <c r="N172" s="20"/>
      <c r="O172" s="41">
        <v>50</v>
      </c>
      <c r="P172" s="26" t="s">
        <v>269</v>
      </c>
      <c r="Q172" s="6"/>
    </row>
    <row r="173" s="48" customFormat="1" ht="65" customHeight="1" spans="1:17">
      <c r="A173" s="44">
        <v>107</v>
      </c>
      <c r="B173" s="59" t="s">
        <v>283</v>
      </c>
      <c r="C173" s="59" t="s">
        <v>167</v>
      </c>
      <c r="D173" s="40" t="s">
        <v>169</v>
      </c>
      <c r="E173" s="41"/>
      <c r="F173" s="41"/>
      <c r="G173" s="42"/>
      <c r="H173" s="42"/>
      <c r="I173" s="42"/>
      <c r="J173" s="40" t="s">
        <v>169</v>
      </c>
      <c r="K173" s="41">
        <f t="shared" si="5"/>
        <v>20</v>
      </c>
      <c r="L173" s="20"/>
      <c r="M173" s="20"/>
      <c r="N173" s="20"/>
      <c r="O173" s="41">
        <v>20</v>
      </c>
      <c r="P173" s="26" t="s">
        <v>269</v>
      </c>
      <c r="Q173" s="6"/>
    </row>
    <row r="174" s="48" customFormat="1" ht="65" customHeight="1" spans="1:17">
      <c r="A174" s="44">
        <v>108</v>
      </c>
      <c r="B174" s="59" t="s">
        <v>284</v>
      </c>
      <c r="C174" s="59" t="s">
        <v>167</v>
      </c>
      <c r="D174" s="40" t="s">
        <v>169</v>
      </c>
      <c r="E174" s="41"/>
      <c r="F174" s="41"/>
      <c r="G174" s="42"/>
      <c r="H174" s="42"/>
      <c r="I174" s="42"/>
      <c r="J174" s="40" t="s">
        <v>169</v>
      </c>
      <c r="K174" s="41">
        <f t="shared" si="5"/>
        <v>56</v>
      </c>
      <c r="L174" s="20"/>
      <c r="M174" s="20"/>
      <c r="N174" s="20"/>
      <c r="O174" s="41">
        <v>56</v>
      </c>
      <c r="P174" s="26" t="s">
        <v>269</v>
      </c>
      <c r="Q174" s="6"/>
    </row>
    <row r="175" s="48" customFormat="1" ht="65" customHeight="1" spans="1:17">
      <c r="A175" s="44">
        <v>109</v>
      </c>
      <c r="B175" s="59" t="s">
        <v>285</v>
      </c>
      <c r="C175" s="59" t="s">
        <v>167</v>
      </c>
      <c r="D175" s="40" t="s">
        <v>169</v>
      </c>
      <c r="E175" s="41"/>
      <c r="F175" s="41"/>
      <c r="G175" s="42"/>
      <c r="H175" s="42"/>
      <c r="I175" s="42"/>
      <c r="J175" s="40" t="s">
        <v>169</v>
      </c>
      <c r="K175" s="41">
        <f t="shared" si="5"/>
        <v>30</v>
      </c>
      <c r="L175" s="20"/>
      <c r="M175" s="20"/>
      <c r="N175" s="20"/>
      <c r="O175" s="41">
        <v>30</v>
      </c>
      <c r="P175" s="26" t="s">
        <v>269</v>
      </c>
      <c r="Q175" s="6"/>
    </row>
    <row r="176" s="48" customFormat="1" ht="65" customHeight="1" spans="1:17">
      <c r="A176" s="44">
        <v>110</v>
      </c>
      <c r="B176" s="61" t="s">
        <v>286</v>
      </c>
      <c r="C176" s="59" t="s">
        <v>185</v>
      </c>
      <c r="D176" s="40" t="s">
        <v>169</v>
      </c>
      <c r="E176" s="41"/>
      <c r="F176" s="41"/>
      <c r="G176" s="42"/>
      <c r="H176" s="42"/>
      <c r="I176" s="42"/>
      <c r="J176" s="40" t="s">
        <v>169</v>
      </c>
      <c r="K176" s="41">
        <f t="shared" si="5"/>
        <v>50</v>
      </c>
      <c r="L176" s="20"/>
      <c r="M176" s="20"/>
      <c r="N176" s="20"/>
      <c r="O176" s="41">
        <v>50</v>
      </c>
      <c r="P176" s="26" t="s">
        <v>269</v>
      </c>
      <c r="Q176" s="6"/>
    </row>
    <row r="177" s="48" customFormat="1" ht="65" customHeight="1" spans="1:17">
      <c r="A177" s="44">
        <v>111</v>
      </c>
      <c r="B177" s="61" t="s">
        <v>287</v>
      </c>
      <c r="C177" s="59" t="s">
        <v>185</v>
      </c>
      <c r="D177" s="40" t="s">
        <v>169</v>
      </c>
      <c r="E177" s="41"/>
      <c r="F177" s="41"/>
      <c r="G177" s="42"/>
      <c r="H177" s="42"/>
      <c r="I177" s="42"/>
      <c r="J177" s="40" t="s">
        <v>169</v>
      </c>
      <c r="K177" s="41">
        <f t="shared" si="5"/>
        <v>40</v>
      </c>
      <c r="L177" s="20"/>
      <c r="M177" s="20"/>
      <c r="N177" s="20"/>
      <c r="O177" s="41">
        <v>40</v>
      </c>
      <c r="P177" s="26" t="s">
        <v>269</v>
      </c>
      <c r="Q177" s="6"/>
    </row>
    <row r="178" s="48" customFormat="1" ht="65" customHeight="1" spans="1:17">
      <c r="A178" s="44">
        <v>112</v>
      </c>
      <c r="B178" s="59" t="s">
        <v>288</v>
      </c>
      <c r="C178" s="59" t="s">
        <v>185</v>
      </c>
      <c r="D178" s="40" t="s">
        <v>169</v>
      </c>
      <c r="E178" s="41"/>
      <c r="F178" s="41"/>
      <c r="G178" s="42"/>
      <c r="H178" s="42"/>
      <c r="I178" s="42"/>
      <c r="J178" s="40" t="s">
        <v>169</v>
      </c>
      <c r="K178" s="41">
        <f t="shared" si="5"/>
        <v>31.98</v>
      </c>
      <c r="L178" s="20"/>
      <c r="M178" s="20"/>
      <c r="N178" s="20"/>
      <c r="O178" s="41">
        <v>31.98</v>
      </c>
      <c r="P178" s="26" t="s">
        <v>269</v>
      </c>
      <c r="Q178" s="6"/>
    </row>
    <row r="179" s="48" customFormat="1" ht="65" customHeight="1" spans="1:17">
      <c r="A179" s="44">
        <v>113</v>
      </c>
      <c r="B179" s="59" t="s">
        <v>289</v>
      </c>
      <c r="C179" s="59" t="s">
        <v>185</v>
      </c>
      <c r="D179" s="40" t="s">
        <v>169</v>
      </c>
      <c r="E179" s="41"/>
      <c r="F179" s="41"/>
      <c r="G179" s="42"/>
      <c r="H179" s="42"/>
      <c r="I179" s="42"/>
      <c r="J179" s="40" t="s">
        <v>169</v>
      </c>
      <c r="K179" s="41">
        <f t="shared" si="5"/>
        <v>24.645</v>
      </c>
      <c r="L179" s="20"/>
      <c r="M179" s="20"/>
      <c r="N179" s="20"/>
      <c r="O179" s="41">
        <v>24.645</v>
      </c>
      <c r="P179" s="26" t="s">
        <v>269</v>
      </c>
      <c r="Q179" s="6"/>
    </row>
    <row r="180" s="48" customFormat="1" ht="65" customHeight="1" spans="1:17">
      <c r="A180" s="44">
        <v>114</v>
      </c>
      <c r="B180" s="59" t="s">
        <v>290</v>
      </c>
      <c r="C180" s="59" t="s">
        <v>185</v>
      </c>
      <c r="D180" s="40" t="s">
        <v>169</v>
      </c>
      <c r="E180" s="41"/>
      <c r="F180" s="41"/>
      <c r="G180" s="42"/>
      <c r="H180" s="42"/>
      <c r="I180" s="42"/>
      <c r="J180" s="40" t="s">
        <v>169</v>
      </c>
      <c r="K180" s="41">
        <f t="shared" si="5"/>
        <v>58</v>
      </c>
      <c r="L180" s="20"/>
      <c r="M180" s="20"/>
      <c r="N180" s="20"/>
      <c r="O180" s="41">
        <v>58</v>
      </c>
      <c r="P180" s="26" t="s">
        <v>269</v>
      </c>
      <c r="Q180" s="6"/>
    </row>
    <row r="181" s="48" customFormat="1" ht="65" customHeight="1" spans="1:17">
      <c r="A181" s="44">
        <v>115</v>
      </c>
      <c r="B181" s="59" t="s">
        <v>291</v>
      </c>
      <c r="C181" s="59" t="s">
        <v>185</v>
      </c>
      <c r="D181" s="40" t="s">
        <v>169</v>
      </c>
      <c r="E181" s="41"/>
      <c r="F181" s="41"/>
      <c r="G181" s="42"/>
      <c r="H181" s="42"/>
      <c r="I181" s="42"/>
      <c r="J181" s="40" t="s">
        <v>169</v>
      </c>
      <c r="K181" s="41">
        <f t="shared" si="5"/>
        <v>52</v>
      </c>
      <c r="L181" s="20"/>
      <c r="M181" s="20"/>
      <c r="N181" s="20"/>
      <c r="O181" s="41">
        <v>52</v>
      </c>
      <c r="P181" s="26" t="s">
        <v>269</v>
      </c>
      <c r="Q181" s="6"/>
    </row>
    <row r="182" ht="24" customHeight="1" spans="1:17">
      <c r="A182" s="44" t="s">
        <v>11</v>
      </c>
      <c r="B182" s="45"/>
      <c r="C182" s="45"/>
      <c r="D182" s="46"/>
      <c r="E182" s="70">
        <f>F182+G182+H182+I182</f>
        <v>15389</v>
      </c>
      <c r="F182" s="77">
        <f t="shared" ref="F182:I182" si="6">SUM(F7:F181)</f>
        <v>7589</v>
      </c>
      <c r="G182" s="77">
        <f t="shared" si="6"/>
        <v>4944</v>
      </c>
      <c r="H182" s="77">
        <f t="shared" si="6"/>
        <v>673</v>
      </c>
      <c r="I182" s="77">
        <f t="shared" si="6"/>
        <v>2183</v>
      </c>
      <c r="J182" s="77"/>
      <c r="K182" s="41">
        <f t="shared" si="5"/>
        <v>15430.0747</v>
      </c>
      <c r="L182" s="77">
        <f t="shared" ref="L182:O182" si="7">SUM(L7:L181)</f>
        <v>7589</v>
      </c>
      <c r="M182" s="77">
        <f t="shared" si="7"/>
        <v>4985.0747</v>
      </c>
      <c r="N182" s="77">
        <f t="shared" si="7"/>
        <v>673</v>
      </c>
      <c r="O182" s="77">
        <f t="shared" si="7"/>
        <v>2183</v>
      </c>
      <c r="P182" s="47"/>
    </row>
    <row r="184" ht="18.75" spans="1:17">
      <c r="L184" s="77">
        <v>7589</v>
      </c>
      <c r="M184" s="77">
        <v>4944</v>
      </c>
      <c r="N184" s="77"/>
      <c r="O184" s="77"/>
    </row>
    <row r="185" spans="1:17">
      <c r="L185" s="6">
        <f>L182-L184</f>
        <v>0</v>
      </c>
      <c r="M185" s="6">
        <f>M182-M184</f>
        <v>41.0747000000001</v>
      </c>
    </row>
  </sheetData>
  <autoFilter xmlns:etc="http://www.wps.cn/officeDocument/2017/etCustomData" ref="A4:HX182" etc:filterBottomFollowUsedRange="0">
    <extLst/>
  </autoFilter>
  <mergeCells count="185">
    <mergeCell ref="A1:B1"/>
    <mergeCell ref="A2:P2"/>
    <mergeCell ref="D4:I4"/>
    <mergeCell ref="J4:O4"/>
    <mergeCell ref="E5:I5"/>
    <mergeCell ref="K5:O5"/>
    <mergeCell ref="A182:D182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4:A36"/>
    <mergeCell ref="A37:A39"/>
    <mergeCell ref="A40:A41"/>
    <mergeCell ref="A42:A43"/>
    <mergeCell ref="A44:A45"/>
    <mergeCell ref="A46:A47"/>
    <mergeCell ref="A48:A49"/>
    <mergeCell ref="A50:A51"/>
    <mergeCell ref="A53:A54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4"/>
    <mergeCell ref="A85:A87"/>
    <mergeCell ref="A88:A89"/>
    <mergeCell ref="A90:A92"/>
    <mergeCell ref="A107:A109"/>
    <mergeCell ref="A111:A113"/>
    <mergeCell ref="A120:A124"/>
    <mergeCell ref="A125:A126"/>
    <mergeCell ref="A129:A131"/>
    <mergeCell ref="A132:A133"/>
    <mergeCell ref="A147:A148"/>
    <mergeCell ref="A150:A151"/>
    <mergeCell ref="A152:A153"/>
    <mergeCell ref="A155:A159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4:B36"/>
    <mergeCell ref="B37:B39"/>
    <mergeCell ref="B40:B41"/>
    <mergeCell ref="B42:B43"/>
    <mergeCell ref="B44:B45"/>
    <mergeCell ref="B46:B47"/>
    <mergeCell ref="B48:B49"/>
    <mergeCell ref="B50:B51"/>
    <mergeCell ref="B53:B54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4"/>
    <mergeCell ref="B85:B87"/>
    <mergeCell ref="B88:B89"/>
    <mergeCell ref="B90:B92"/>
    <mergeCell ref="B107:B109"/>
    <mergeCell ref="B111:B113"/>
    <mergeCell ref="B120:B124"/>
    <mergeCell ref="B125:B126"/>
    <mergeCell ref="B129:B131"/>
    <mergeCell ref="B132:B133"/>
    <mergeCell ref="B147:B148"/>
    <mergeCell ref="B150:B151"/>
    <mergeCell ref="B152:B153"/>
    <mergeCell ref="B155:B159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4:C36"/>
    <mergeCell ref="C37:C39"/>
    <mergeCell ref="C40:C41"/>
    <mergeCell ref="C42:C43"/>
    <mergeCell ref="C44:C45"/>
    <mergeCell ref="C46:C47"/>
    <mergeCell ref="C48:C49"/>
    <mergeCell ref="C50:C51"/>
    <mergeCell ref="C53:C54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4"/>
    <mergeCell ref="C85:C87"/>
    <mergeCell ref="C88:C89"/>
    <mergeCell ref="C90:C92"/>
    <mergeCell ref="C107:C109"/>
    <mergeCell ref="C111:C113"/>
    <mergeCell ref="C120:C124"/>
    <mergeCell ref="C125:C126"/>
    <mergeCell ref="C129:C131"/>
    <mergeCell ref="C132:C133"/>
    <mergeCell ref="C147:C148"/>
    <mergeCell ref="C150:C151"/>
    <mergeCell ref="C152:C153"/>
    <mergeCell ref="C155:C159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4:P36"/>
    <mergeCell ref="P37:P39"/>
    <mergeCell ref="P40:P41"/>
    <mergeCell ref="P42:P43"/>
    <mergeCell ref="P44:P45"/>
    <mergeCell ref="P46:P47"/>
    <mergeCell ref="P48:P49"/>
    <mergeCell ref="P50:P51"/>
    <mergeCell ref="P53:P54"/>
    <mergeCell ref="P63:P64"/>
    <mergeCell ref="P65:P66"/>
    <mergeCell ref="P67:P68"/>
    <mergeCell ref="P69:P70"/>
    <mergeCell ref="P72:P73"/>
    <mergeCell ref="P74:P75"/>
    <mergeCell ref="P76:P77"/>
    <mergeCell ref="P78:P79"/>
    <mergeCell ref="P80:P81"/>
    <mergeCell ref="P82:P84"/>
    <mergeCell ref="P85:P87"/>
    <mergeCell ref="P88:P89"/>
    <mergeCell ref="P90:P92"/>
    <mergeCell ref="P107:P109"/>
    <mergeCell ref="P111:P113"/>
    <mergeCell ref="P120:P124"/>
    <mergeCell ref="P125:P126"/>
    <mergeCell ref="P129:P131"/>
    <mergeCell ref="P132:P133"/>
    <mergeCell ref="P147:P148"/>
    <mergeCell ref="P150:P151"/>
    <mergeCell ref="P152:P153"/>
    <mergeCell ref="P155:P159"/>
  </mergeCells>
  <conditionalFormatting sqref="D3">
    <cfRule type="duplicateValues" dxfId="0" priority="17"/>
    <cfRule type="duplicateValues" dxfId="1" priority="16"/>
  </conditionalFormatting>
  <conditionalFormatting sqref="G3">
    <cfRule type="duplicateValues" dxfId="0" priority="15"/>
    <cfRule type="duplicateValues" dxfId="1" priority="14"/>
  </conditionalFormatting>
  <conditionalFormatting sqref="J4">
    <cfRule type="duplicateValues" dxfId="0" priority="11"/>
    <cfRule type="duplicateValues" dxfId="1" priority="10"/>
  </conditionalFormatting>
  <conditionalFormatting sqref="B164">
    <cfRule type="duplicateValues" dxfId="1" priority="4"/>
    <cfRule type="duplicateValues" dxfId="0" priority="3"/>
  </conditionalFormatting>
  <conditionalFormatting sqref="B171">
    <cfRule type="duplicateValues" dxfId="0" priority="1"/>
  </conditionalFormatting>
  <conditionalFormatting sqref="B173">
    <cfRule type="duplicateValues" dxfId="0" priority="2"/>
  </conditionalFormatting>
  <conditionalFormatting sqref="B175">
    <cfRule type="duplicateValues" dxfId="1" priority="6"/>
    <cfRule type="duplicateValues" dxfId="0" priority="5"/>
  </conditionalFormatting>
  <conditionalFormatting sqref="D4 B4">
    <cfRule type="duplicateValues" dxfId="0" priority="13"/>
    <cfRule type="duplicateValues" dxfId="1" priority="12"/>
  </conditionalFormatting>
  <conditionalFormatting sqref="B160:B163 B165:B170">
    <cfRule type="duplicateValues" dxfId="0" priority="9"/>
    <cfRule type="duplicateValues" dxfId="1" priority="8"/>
  </conditionalFormatting>
  <conditionalFormatting sqref="B160:B163 B174 B176 B178:B180 B172 B165:B170">
    <cfRule type="duplicateValues" dxfId="0" priority="7"/>
  </conditionalFormatting>
  <pageMargins left="0.314583333333333" right="0.118055555555556" top="0.314583333333333" bottom="0.196527777777778" header="0.275" footer="0.118055555555556"/>
  <pageSetup paperSize="9" scale="81" fitToHeight="0" orientation="landscape"/>
  <headerFooter/>
  <rowBreaks count="5" manualBreakCount="5">
    <brk id="19" max="15" man="1"/>
    <brk id="36" max="15" man="1"/>
    <brk id="52" max="15" man="1"/>
    <brk id="64" max="15" man="1"/>
    <brk id="18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81"/>
  <sheetViews>
    <sheetView topLeftCell="A116" workbookViewId="0">
      <selection activeCell="M112" sqref="M112"/>
    </sheetView>
  </sheetViews>
  <sheetFormatPr defaultColWidth="9.81666666666667" defaultRowHeight="13.5"/>
  <cols>
    <col min="1" max="1" width="6" style="6" customWidth="1"/>
    <col min="2" max="2" width="22.2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1" width="10.125" style="6" customWidth="1"/>
    <col min="12" max="15" width="9.625" style="6" customWidth="1"/>
    <col min="16" max="16" width="13.375" style="6" customWidth="1"/>
    <col min="17" max="200" width="9.81666666666667" style="1" customWidth="1"/>
    <col min="201" max="207" width="9" style="1" customWidth="1"/>
    <col min="208" max="209" width="14.125" style="1" customWidth="1"/>
    <col min="210" max="219" width="9" style="1" customWidth="1"/>
    <col min="220" max="16384" width="9.81666666666667" style="1"/>
  </cols>
  <sheetData>
    <row r="1" s="1" customFormat="1" ht="25" customHeight="1" spans="1:19">
      <c r="A1" s="9" t="s">
        <v>163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9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9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9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9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9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9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9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1">
        <f>54.266157-16.5</f>
        <v>37.766157</v>
      </c>
      <c r="P8" s="27"/>
    </row>
    <row r="9" s="6" customFormat="1" ht="37.5" spans="1:19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9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1">
        <f>17.22-3.4</f>
        <v>13.82</v>
      </c>
      <c r="P10" s="27"/>
    </row>
    <row r="11" s="6" customFormat="1" ht="37.5" spans="1:19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9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1">
        <f>94.035-16</f>
        <v>78.035</v>
      </c>
      <c r="P12" s="27"/>
    </row>
    <row r="13" s="6" customFormat="1" ht="37.5" spans="1:19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71">
        <v>18.6</v>
      </c>
      <c r="M13" s="71">
        <f>17.84-4</f>
        <v>13.84</v>
      </c>
      <c r="N13" s="41"/>
      <c r="O13" s="42"/>
      <c r="P13" s="27"/>
      <c r="R13" s="72">
        <v>12.253293</v>
      </c>
      <c r="S13" s="72">
        <v>17.047673</v>
      </c>
    </row>
    <row r="14" s="6" customFormat="1" ht="37.5" spans="1:19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9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9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8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1">
        <f>68.64-18</f>
        <v>50.64</v>
      </c>
      <c r="P17" s="27"/>
    </row>
    <row r="18" s="6" customFormat="1" ht="37.5" spans="1:18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71">
        <v>15.57</v>
      </c>
      <c r="M18" s="41">
        <v>15.57</v>
      </c>
      <c r="N18" s="41"/>
      <c r="O18" s="42"/>
      <c r="P18" s="27"/>
      <c r="R18" s="72">
        <v>25.709114</v>
      </c>
    </row>
    <row r="19" s="6" customFormat="1" ht="37.5" spans="1:18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41">
        <f>38.86-7</f>
        <v>31.86</v>
      </c>
      <c r="P19" s="27"/>
    </row>
    <row r="20" s="6" customFormat="1" ht="37.5" spans="1:18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6" t="s">
        <v>292</v>
      </c>
    </row>
    <row r="21" s="6" customFormat="1" ht="37.5" spans="1:18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1">
        <f>15.39-5</f>
        <v>10.39</v>
      </c>
      <c r="P21" s="27"/>
    </row>
    <row r="22" s="6" customFormat="1" ht="37.5" spans="1:18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8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1">
        <f>58.573843-11</f>
        <v>47.573843</v>
      </c>
      <c r="P23" s="27"/>
    </row>
    <row r="24" s="6" customFormat="1" ht="37.5" spans="1:18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8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1">
        <f>75.36-11</f>
        <v>64.36</v>
      </c>
      <c r="P25" s="27"/>
    </row>
    <row r="26" s="6" customFormat="1" ht="37.5" spans="1:18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8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8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8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1">
        <f>21.55-12</f>
        <v>9.55</v>
      </c>
      <c r="P29" s="27"/>
    </row>
    <row r="30" s="6" customFormat="1" ht="37.5" spans="1:18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8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1">
        <f>48.08-13</f>
        <v>35.08</v>
      </c>
      <c r="P31" s="27"/>
    </row>
    <row r="32" s="6" customFormat="1" ht="60" customHeight="1" spans="1:18">
      <c r="A32" s="18">
        <v>12</v>
      </c>
      <c r="B32" s="40" t="s">
        <v>181</v>
      </c>
      <c r="C32" s="40" t="s">
        <v>167</v>
      </c>
      <c r="D32" s="40" t="s">
        <v>182</v>
      </c>
      <c r="E32" s="41">
        <f t="shared" si="0"/>
        <v>50</v>
      </c>
      <c r="F32" s="41"/>
      <c r="G32" s="41">
        <v>50</v>
      </c>
      <c r="H32" s="41"/>
      <c r="I32" s="41"/>
      <c r="J32" s="40" t="s">
        <v>182</v>
      </c>
      <c r="K32" s="41">
        <f t="shared" si="1"/>
        <v>50</v>
      </c>
      <c r="L32" s="41">
        <v>14.7772</v>
      </c>
      <c r="M32" s="41">
        <v>35.2228</v>
      </c>
      <c r="N32" s="41"/>
      <c r="O32" s="41"/>
      <c r="P32" s="27"/>
    </row>
    <row r="33" s="6" customFormat="1" ht="56.25" spans="1:16">
      <c r="A33" s="18">
        <v>13</v>
      </c>
      <c r="B33" s="40" t="s">
        <v>183</v>
      </c>
      <c r="C33" s="40" t="s">
        <v>167</v>
      </c>
      <c r="D33" s="40" t="s">
        <v>169</v>
      </c>
      <c r="E33" s="41">
        <f t="shared" si="0"/>
        <v>70</v>
      </c>
      <c r="F33" s="41"/>
      <c r="G33" s="41"/>
      <c r="H33" s="41"/>
      <c r="I33" s="41">
        <v>70</v>
      </c>
      <c r="J33" s="40" t="s">
        <v>169</v>
      </c>
      <c r="K33" s="41">
        <f t="shared" si="1"/>
        <v>15</v>
      </c>
      <c r="L33" s="41"/>
      <c r="M33" s="41"/>
      <c r="N33" s="41"/>
      <c r="O33" s="41">
        <v>15</v>
      </c>
      <c r="P33" s="27"/>
    </row>
    <row r="34" s="6" customFormat="1" ht="37.5" spans="1:16">
      <c r="A34" s="18">
        <v>14</v>
      </c>
      <c r="B34" s="40" t="s">
        <v>184</v>
      </c>
      <c r="C34" s="40" t="s">
        <v>185</v>
      </c>
      <c r="D34" s="40" t="s">
        <v>168</v>
      </c>
      <c r="E34" s="41">
        <f t="shared" si="0"/>
        <v>94.815</v>
      </c>
      <c r="F34" s="41">
        <v>94.815</v>
      </c>
      <c r="G34" s="41"/>
      <c r="H34" s="41"/>
      <c r="I34" s="42"/>
      <c r="J34" s="40" t="s">
        <v>168</v>
      </c>
      <c r="K34" s="41">
        <f t="shared" si="1"/>
        <v>94.815</v>
      </c>
      <c r="L34" s="41">
        <v>94.815</v>
      </c>
      <c r="M34" s="41"/>
      <c r="N34" s="41"/>
      <c r="O34" s="42"/>
      <c r="P34" s="26" t="s">
        <v>293</v>
      </c>
    </row>
    <row r="35" s="6" customFormat="1" ht="37.5" spans="1:16">
      <c r="A35" s="18"/>
      <c r="B35" s="40"/>
      <c r="C35" s="40"/>
      <c r="D35" s="40" t="s">
        <v>186</v>
      </c>
      <c r="E35" s="41">
        <f t="shared" si="0"/>
        <v>67.852911</v>
      </c>
      <c r="F35" s="41"/>
      <c r="G35" s="41"/>
      <c r="H35" s="41">
        <v>67.852911</v>
      </c>
      <c r="I35" s="41"/>
      <c r="J35" s="40" t="s">
        <v>186</v>
      </c>
      <c r="K35" s="41">
        <f t="shared" si="1"/>
        <v>67.852911</v>
      </c>
      <c r="L35" s="41"/>
      <c r="M35" s="41"/>
      <c r="N35" s="41">
        <v>67.852911</v>
      </c>
      <c r="O35" s="41"/>
      <c r="P35" s="27"/>
    </row>
    <row r="36" s="6" customFormat="1" ht="37.5" spans="1:16">
      <c r="A36" s="18"/>
      <c r="B36" s="40"/>
      <c r="C36" s="40"/>
      <c r="D36" s="40" t="s">
        <v>169</v>
      </c>
      <c r="E36" s="41">
        <f t="shared" si="0"/>
        <v>153.395</v>
      </c>
      <c r="F36" s="41"/>
      <c r="G36" s="41"/>
      <c r="H36" s="42"/>
      <c r="I36" s="41">
        <v>153.395</v>
      </c>
      <c r="J36" s="40" t="s">
        <v>169</v>
      </c>
      <c r="K36" s="41">
        <f t="shared" si="1"/>
        <v>121.395</v>
      </c>
      <c r="L36" s="41"/>
      <c r="M36" s="41"/>
      <c r="N36" s="42"/>
      <c r="O36" s="41">
        <f>153.395-32</f>
        <v>121.395</v>
      </c>
      <c r="P36" s="27"/>
    </row>
    <row r="37" s="6" customFormat="1" ht="37.5" spans="1:16">
      <c r="A37" s="18">
        <v>15</v>
      </c>
      <c r="B37" s="40" t="s">
        <v>39</v>
      </c>
      <c r="C37" s="40" t="s">
        <v>185</v>
      </c>
      <c r="D37" s="40" t="s">
        <v>168</v>
      </c>
      <c r="E37" s="41">
        <f t="shared" si="0"/>
        <v>29.55</v>
      </c>
      <c r="F37" s="41">
        <v>29.55</v>
      </c>
      <c r="G37" s="41"/>
      <c r="H37" s="41"/>
      <c r="I37" s="42"/>
      <c r="J37" s="40" t="s">
        <v>168</v>
      </c>
      <c r="K37" s="41">
        <f t="shared" si="1"/>
        <v>29.55</v>
      </c>
      <c r="L37" s="41">
        <v>29.55</v>
      </c>
      <c r="M37" s="41"/>
      <c r="N37" s="41"/>
      <c r="O37" s="42"/>
      <c r="P37" s="26" t="s">
        <v>294</v>
      </c>
    </row>
    <row r="38" s="6" customFormat="1" ht="37.5" spans="1:16">
      <c r="A38" s="18"/>
      <c r="B38" s="40"/>
      <c r="C38" s="40"/>
      <c r="D38" s="40" t="s">
        <v>186</v>
      </c>
      <c r="E38" s="41">
        <f t="shared" si="0"/>
        <v>17.251044</v>
      </c>
      <c r="F38" s="41"/>
      <c r="G38" s="41"/>
      <c r="H38" s="41">
        <v>17.251044</v>
      </c>
      <c r="I38" s="41"/>
      <c r="J38" s="40" t="s">
        <v>186</v>
      </c>
      <c r="K38" s="41">
        <f t="shared" si="1"/>
        <v>18.310397</v>
      </c>
      <c r="L38" s="41"/>
      <c r="M38" s="41"/>
      <c r="N38" s="41">
        <v>18.310397</v>
      </c>
      <c r="O38" s="41"/>
      <c r="P38" s="27"/>
    </row>
    <row r="39" s="6" customFormat="1" ht="37.5" spans="1:16">
      <c r="A39" s="18"/>
      <c r="B39" s="40"/>
      <c r="C39" s="40"/>
      <c r="D39" s="40" t="s">
        <v>169</v>
      </c>
      <c r="E39" s="41">
        <f t="shared" si="0"/>
        <v>52.45</v>
      </c>
      <c r="F39" s="41"/>
      <c r="G39" s="41"/>
      <c r="H39" s="42"/>
      <c r="I39" s="41">
        <v>52.45</v>
      </c>
      <c r="J39" s="40" t="s">
        <v>169</v>
      </c>
      <c r="K39" s="41">
        <f t="shared" si="1"/>
        <v>41.39</v>
      </c>
      <c r="L39" s="41"/>
      <c r="M39" s="41"/>
      <c r="N39" s="42"/>
      <c r="O39" s="41">
        <v>41.39</v>
      </c>
      <c r="P39" s="27"/>
    </row>
    <row r="40" s="6" customFormat="1" ht="37.5" spans="1:16">
      <c r="A40" s="18">
        <v>16</v>
      </c>
      <c r="B40" s="40" t="s">
        <v>187</v>
      </c>
      <c r="C40" s="40" t="s">
        <v>185</v>
      </c>
      <c r="D40" s="40" t="s">
        <v>168</v>
      </c>
      <c r="E40" s="41">
        <f t="shared" si="0"/>
        <v>39.39</v>
      </c>
      <c r="F40" s="41">
        <v>39.39</v>
      </c>
      <c r="G40" s="41"/>
      <c r="H40" s="41"/>
      <c r="I40" s="42"/>
      <c r="J40" s="40" t="s">
        <v>168</v>
      </c>
      <c r="K40" s="41">
        <f t="shared" si="1"/>
        <v>39.39</v>
      </c>
      <c r="L40" s="41">
        <v>39.39</v>
      </c>
      <c r="M40" s="41"/>
      <c r="N40" s="41"/>
      <c r="O40" s="42"/>
      <c r="P40" s="26" t="s">
        <v>295</v>
      </c>
    </row>
    <row r="41" s="6" customFormat="1" ht="37.5" spans="1:16">
      <c r="A41" s="18"/>
      <c r="B41" s="40"/>
      <c r="C41" s="40"/>
      <c r="D41" s="40" t="s">
        <v>169</v>
      </c>
      <c r="E41" s="41">
        <f t="shared" si="0"/>
        <v>91.91</v>
      </c>
      <c r="F41" s="41"/>
      <c r="G41" s="41"/>
      <c r="H41" s="41"/>
      <c r="I41" s="41">
        <v>91.91</v>
      </c>
      <c r="J41" s="40" t="s">
        <v>169</v>
      </c>
      <c r="K41" s="41">
        <f t="shared" si="1"/>
        <v>77.91</v>
      </c>
      <c r="L41" s="41"/>
      <c r="M41" s="41"/>
      <c r="N41" s="41"/>
      <c r="O41" s="41">
        <f>91.91-14</f>
        <v>77.91</v>
      </c>
      <c r="P41" s="27"/>
    </row>
    <row r="42" s="6" customFormat="1" ht="37.5" spans="1:16">
      <c r="A42" s="18">
        <v>17</v>
      </c>
      <c r="B42" s="40" t="s">
        <v>188</v>
      </c>
      <c r="C42" s="40" t="s">
        <v>185</v>
      </c>
      <c r="D42" s="40" t="s">
        <v>168</v>
      </c>
      <c r="E42" s="41">
        <f t="shared" si="0"/>
        <v>42.865869</v>
      </c>
      <c r="F42" s="41">
        <v>42.865869</v>
      </c>
      <c r="G42" s="41"/>
      <c r="H42" s="41"/>
      <c r="I42" s="41"/>
      <c r="J42" s="40" t="s">
        <v>168</v>
      </c>
      <c r="K42" s="41">
        <f t="shared" si="1"/>
        <v>42.865869</v>
      </c>
      <c r="L42" s="41">
        <v>42.865869</v>
      </c>
      <c r="M42" s="41"/>
      <c r="N42" s="41"/>
      <c r="O42" s="41"/>
      <c r="P42" s="26" t="s">
        <v>296</v>
      </c>
    </row>
    <row r="43" s="6" customFormat="1" ht="37.5" spans="1:16">
      <c r="A43" s="18"/>
      <c r="B43" s="40"/>
      <c r="C43" s="40"/>
      <c r="D43" s="40" t="s">
        <v>169</v>
      </c>
      <c r="E43" s="41">
        <f t="shared" si="0"/>
        <v>100.014131</v>
      </c>
      <c r="F43" s="41"/>
      <c r="G43" s="41"/>
      <c r="H43" s="41"/>
      <c r="I43" s="41">
        <v>100.014131</v>
      </c>
      <c r="J43" s="40" t="s">
        <v>169</v>
      </c>
      <c r="K43" s="41">
        <f t="shared" si="1"/>
        <v>85.014131</v>
      </c>
      <c r="L43" s="41"/>
      <c r="M43" s="41"/>
      <c r="N43" s="41"/>
      <c r="O43" s="41">
        <f>100.014131-15</f>
        <v>85.014131</v>
      </c>
      <c r="P43" s="27"/>
    </row>
    <row r="44" s="6" customFormat="1" ht="37.5" spans="1:16">
      <c r="A44" s="18">
        <v>18</v>
      </c>
      <c r="B44" s="40" t="s">
        <v>189</v>
      </c>
      <c r="C44" s="40" t="s">
        <v>185</v>
      </c>
      <c r="D44" s="40" t="s">
        <v>168</v>
      </c>
      <c r="E44" s="41">
        <f t="shared" si="0"/>
        <v>26</v>
      </c>
      <c r="F44" s="41">
        <v>26</v>
      </c>
      <c r="G44" s="41"/>
      <c r="H44" s="41"/>
      <c r="I44" s="41"/>
      <c r="J44" s="40" t="s">
        <v>168</v>
      </c>
      <c r="K44" s="41">
        <f t="shared" si="1"/>
        <v>26</v>
      </c>
      <c r="L44" s="41">
        <v>26</v>
      </c>
      <c r="M44" s="41"/>
      <c r="N44" s="41"/>
      <c r="O44" s="41"/>
      <c r="P44" s="26" t="s">
        <v>296</v>
      </c>
    </row>
    <row r="45" s="6" customFormat="1" ht="37.5" spans="1:16">
      <c r="A45" s="18"/>
      <c r="B45" s="40"/>
      <c r="C45" s="40"/>
      <c r="D45" s="40" t="s">
        <v>169</v>
      </c>
      <c r="E45" s="41">
        <f t="shared" si="0"/>
        <v>39.48</v>
      </c>
      <c r="F45" s="41"/>
      <c r="G45" s="41"/>
      <c r="H45" s="41"/>
      <c r="I45" s="41">
        <v>39.48</v>
      </c>
      <c r="J45" s="40" t="s">
        <v>169</v>
      </c>
      <c r="K45" s="41">
        <f t="shared" si="1"/>
        <v>32.48</v>
      </c>
      <c r="L45" s="41"/>
      <c r="M45" s="41"/>
      <c r="N45" s="41"/>
      <c r="O45" s="41">
        <f>39.48-7</f>
        <v>32.48</v>
      </c>
      <c r="P45" s="27"/>
    </row>
    <row r="46" s="6" customFormat="1" ht="37.5" spans="1:16">
      <c r="A46" s="18">
        <v>19</v>
      </c>
      <c r="B46" s="40" t="s">
        <v>190</v>
      </c>
      <c r="C46" s="40" t="s">
        <v>185</v>
      </c>
      <c r="D46" s="40" t="s">
        <v>168</v>
      </c>
      <c r="E46" s="41">
        <f t="shared" si="0"/>
        <v>26.16</v>
      </c>
      <c r="F46" s="41">
        <v>26.16</v>
      </c>
      <c r="G46" s="41"/>
      <c r="H46" s="42"/>
      <c r="I46" s="41"/>
      <c r="J46" s="40" t="s">
        <v>168</v>
      </c>
      <c r="K46" s="41">
        <f t="shared" si="1"/>
        <v>26.16</v>
      </c>
      <c r="L46" s="41">
        <v>26.16</v>
      </c>
      <c r="M46" s="41"/>
      <c r="N46" s="42"/>
      <c r="O46" s="41"/>
      <c r="P46" s="27"/>
    </row>
    <row r="47" s="6" customFormat="1" ht="37.5" spans="1:16">
      <c r="A47" s="18"/>
      <c r="B47" s="40"/>
      <c r="C47" s="40"/>
      <c r="D47" s="40" t="s">
        <v>169</v>
      </c>
      <c r="E47" s="41">
        <f t="shared" si="0"/>
        <v>39.2</v>
      </c>
      <c r="F47" s="41"/>
      <c r="G47" s="41"/>
      <c r="H47" s="41"/>
      <c r="I47" s="41">
        <v>39.2</v>
      </c>
      <c r="J47" s="40" t="s">
        <v>169</v>
      </c>
      <c r="K47" s="41">
        <f t="shared" si="1"/>
        <v>32.2</v>
      </c>
      <c r="L47" s="41"/>
      <c r="M47" s="41"/>
      <c r="N47" s="41"/>
      <c r="O47" s="41">
        <f>39.2-7</f>
        <v>32.2</v>
      </c>
      <c r="P47" s="27"/>
    </row>
    <row r="48" s="6" customFormat="1" ht="37.5" spans="1:16">
      <c r="A48" s="18">
        <v>20</v>
      </c>
      <c r="B48" s="40" t="s">
        <v>191</v>
      </c>
      <c r="C48" s="40" t="s">
        <v>185</v>
      </c>
      <c r="D48" s="40" t="s">
        <v>168</v>
      </c>
      <c r="E48" s="41">
        <f t="shared" si="0"/>
        <v>18.75</v>
      </c>
      <c r="F48" s="41">
        <v>18.75</v>
      </c>
      <c r="G48" s="41"/>
      <c r="H48" s="42"/>
      <c r="I48" s="41"/>
      <c r="J48" s="40" t="s">
        <v>168</v>
      </c>
      <c r="K48" s="41">
        <f t="shared" si="1"/>
        <v>18.75</v>
      </c>
      <c r="L48" s="41">
        <v>18.75</v>
      </c>
      <c r="M48" s="41"/>
      <c r="N48" s="42"/>
      <c r="O48" s="41"/>
      <c r="P48" s="26" t="s">
        <v>296</v>
      </c>
    </row>
    <row r="49" s="6" customFormat="1" ht="37.5" spans="1:232">
      <c r="A49" s="18"/>
      <c r="B49" s="40"/>
      <c r="C49" s="40"/>
      <c r="D49" s="40" t="s">
        <v>169</v>
      </c>
      <c r="E49" s="41">
        <f t="shared" si="0"/>
        <v>25.14</v>
      </c>
      <c r="F49" s="41"/>
      <c r="G49" s="41"/>
      <c r="H49" s="41"/>
      <c r="I49" s="41">
        <v>25.14</v>
      </c>
      <c r="J49" s="40" t="s">
        <v>169</v>
      </c>
      <c r="K49" s="41">
        <f t="shared" si="1"/>
        <v>20.14</v>
      </c>
      <c r="L49" s="41"/>
      <c r="M49" s="41"/>
      <c r="N49" s="41"/>
      <c r="O49" s="41">
        <f>25.14-5</f>
        <v>20.14</v>
      </c>
      <c r="P49" s="27"/>
    </row>
    <row r="50" s="6" customFormat="1" ht="37.5" spans="1:232">
      <c r="A50" s="18">
        <v>21</v>
      </c>
      <c r="B50" s="40" t="s">
        <v>192</v>
      </c>
      <c r="C50" s="40" t="s">
        <v>185</v>
      </c>
      <c r="D50" s="40" t="s">
        <v>168</v>
      </c>
      <c r="E50" s="41">
        <f t="shared" si="0"/>
        <v>18.700222</v>
      </c>
      <c r="F50" s="41">
        <v>18.700222</v>
      </c>
      <c r="G50" s="41"/>
      <c r="H50" s="41"/>
      <c r="I50" s="42"/>
      <c r="J50" s="40" t="s">
        <v>168</v>
      </c>
      <c r="K50" s="41">
        <f t="shared" si="1"/>
        <v>18.700222</v>
      </c>
      <c r="L50" s="41">
        <v>18.700222</v>
      </c>
      <c r="M50" s="41"/>
      <c r="N50" s="41"/>
      <c r="O50" s="42"/>
      <c r="P50" s="27" t="s">
        <v>297</v>
      </c>
    </row>
    <row r="51" s="6" customFormat="1" ht="37.5" spans="1:232">
      <c r="A51" s="18"/>
      <c r="B51" s="40"/>
      <c r="C51" s="40"/>
      <c r="D51" s="40" t="s">
        <v>169</v>
      </c>
      <c r="E51" s="41">
        <f t="shared" si="0"/>
        <v>42.84</v>
      </c>
      <c r="F51" s="41"/>
      <c r="G51" s="41"/>
      <c r="H51" s="41"/>
      <c r="I51" s="41">
        <v>42.84</v>
      </c>
      <c r="J51" s="40" t="s">
        <v>169</v>
      </c>
      <c r="K51" s="41">
        <f t="shared" si="1"/>
        <v>36.84</v>
      </c>
      <c r="L51" s="41"/>
      <c r="M51" s="41"/>
      <c r="N51" s="41"/>
      <c r="O51" s="41">
        <f>42.84-6</f>
        <v>36.84</v>
      </c>
      <c r="P51" s="27"/>
    </row>
    <row r="52" s="6" customFormat="1" ht="37.5" spans="1:232">
      <c r="A52" s="18">
        <v>22</v>
      </c>
      <c r="B52" s="40" t="s">
        <v>193</v>
      </c>
      <c r="C52" s="40" t="s">
        <v>185</v>
      </c>
      <c r="D52" s="40" t="s">
        <v>168</v>
      </c>
      <c r="E52" s="41">
        <f t="shared" si="0"/>
        <v>5.63</v>
      </c>
      <c r="F52" s="41">
        <v>5.63</v>
      </c>
      <c r="G52" s="41"/>
      <c r="H52" s="41"/>
      <c r="I52" s="41"/>
      <c r="J52" s="40" t="s">
        <v>168</v>
      </c>
      <c r="K52" s="41">
        <f t="shared" si="1"/>
        <v>5.63</v>
      </c>
      <c r="L52" s="41">
        <v>5.63</v>
      </c>
      <c r="M52" s="41"/>
      <c r="N52" s="41"/>
      <c r="O52" s="41"/>
      <c r="P52" s="26" t="s">
        <v>298</v>
      </c>
    </row>
    <row r="53" s="6" customFormat="1" ht="37.5" spans="1:232">
      <c r="A53" s="18">
        <v>23</v>
      </c>
      <c r="B53" s="40" t="s">
        <v>194</v>
      </c>
      <c r="C53" s="40" t="s">
        <v>185</v>
      </c>
      <c r="D53" s="40" t="s">
        <v>168</v>
      </c>
      <c r="E53" s="41">
        <f t="shared" si="0"/>
        <v>37.8</v>
      </c>
      <c r="F53" s="41">
        <v>37.8</v>
      </c>
      <c r="G53" s="41"/>
      <c r="H53" s="41"/>
      <c r="I53" s="42"/>
      <c r="J53" s="40" t="s">
        <v>168</v>
      </c>
      <c r="K53" s="41">
        <f t="shared" si="1"/>
        <v>37.8</v>
      </c>
      <c r="L53" s="41">
        <v>37.8</v>
      </c>
      <c r="M53" s="41"/>
      <c r="N53" s="41"/>
      <c r="O53" s="42"/>
      <c r="P53" s="26" t="s">
        <v>298</v>
      </c>
    </row>
    <row r="54" s="6" customFormat="1" ht="37.5" spans="1:232">
      <c r="A54" s="18"/>
      <c r="B54" s="40"/>
      <c r="C54" s="40"/>
      <c r="D54" s="40" t="s">
        <v>169</v>
      </c>
      <c r="E54" s="41">
        <f t="shared" si="0"/>
        <v>15.2</v>
      </c>
      <c r="F54" s="42"/>
      <c r="G54" s="41"/>
      <c r="H54" s="41"/>
      <c r="I54" s="41">
        <v>15.2</v>
      </c>
      <c r="J54" s="40" t="s">
        <v>169</v>
      </c>
      <c r="K54" s="41">
        <f t="shared" si="1"/>
        <v>9.2</v>
      </c>
      <c r="L54" s="42"/>
      <c r="M54" s="41"/>
      <c r="N54" s="41"/>
      <c r="O54" s="41">
        <f>15.2-6</f>
        <v>9.2</v>
      </c>
      <c r="P54" s="26"/>
    </row>
    <row r="55" s="6" customFormat="1" ht="37.5" spans="1:232">
      <c r="A55" s="18">
        <v>24</v>
      </c>
      <c r="B55" s="40" t="s">
        <v>195</v>
      </c>
      <c r="C55" s="40" t="s">
        <v>167</v>
      </c>
      <c r="D55" s="40" t="s">
        <v>168</v>
      </c>
      <c r="E55" s="41">
        <f t="shared" si="0"/>
        <v>1995.935</v>
      </c>
      <c r="F55" s="41">
        <v>1095.935</v>
      </c>
      <c r="G55" s="41">
        <v>900</v>
      </c>
      <c r="H55" s="41"/>
      <c r="I55" s="41"/>
      <c r="J55" s="40" t="s">
        <v>168</v>
      </c>
      <c r="K55" s="41">
        <f t="shared" si="1"/>
        <v>1835.935</v>
      </c>
      <c r="L55" s="41">
        <v>1095.935</v>
      </c>
      <c r="M55" s="41">
        <f>900-160</f>
        <v>740</v>
      </c>
      <c r="N55" s="41"/>
      <c r="O55" s="41"/>
      <c r="P55" s="27"/>
    </row>
    <row r="56" s="6" customFormat="1" ht="37.5" spans="1:232">
      <c r="A56" s="18">
        <v>25</v>
      </c>
      <c r="B56" s="40" t="s">
        <v>196</v>
      </c>
      <c r="C56" s="40" t="s">
        <v>167</v>
      </c>
      <c r="D56" s="40" t="s">
        <v>168</v>
      </c>
      <c r="E56" s="41">
        <f t="shared" si="0"/>
        <v>300</v>
      </c>
      <c r="F56" s="41">
        <v>200</v>
      </c>
      <c r="G56" s="41">
        <v>100</v>
      </c>
      <c r="H56" s="41"/>
      <c r="I56" s="41"/>
      <c r="J56" s="40" t="s">
        <v>168</v>
      </c>
      <c r="K56" s="41">
        <f t="shared" si="1"/>
        <v>230</v>
      </c>
      <c r="L56" s="41">
        <f>200-16</f>
        <v>184</v>
      </c>
      <c r="M56" s="41">
        <f>100-54</f>
        <v>46</v>
      </c>
      <c r="N56" s="41"/>
      <c r="O56" s="41"/>
      <c r="P56" s="27">
        <v>16</v>
      </c>
    </row>
    <row r="57" s="6" customFormat="1" ht="56.25" spans="1:232">
      <c r="A57" s="18">
        <v>26</v>
      </c>
      <c r="B57" s="40" t="s">
        <v>197</v>
      </c>
      <c r="C57" s="40" t="s">
        <v>198</v>
      </c>
      <c r="D57" s="40" t="s">
        <v>168</v>
      </c>
      <c r="E57" s="41">
        <f t="shared" si="0"/>
        <v>587.945</v>
      </c>
      <c r="F57" s="41">
        <v>292.945</v>
      </c>
      <c r="G57" s="41">
        <v>295</v>
      </c>
      <c r="H57" s="41"/>
      <c r="I57" s="41"/>
      <c r="J57" s="40" t="s">
        <v>168</v>
      </c>
      <c r="K57" s="41">
        <f t="shared" si="1"/>
        <v>517.945</v>
      </c>
      <c r="L57" s="63">
        <v>267.5517</v>
      </c>
      <c r="M57" s="63">
        <v>250.3933</v>
      </c>
      <c r="N57" s="41"/>
      <c r="O57" s="41"/>
      <c r="P57" s="27"/>
      <c r="R57" s="6">
        <v>266.25</v>
      </c>
      <c r="S57" s="72">
        <v>250.3933</v>
      </c>
    </row>
    <row r="58" s="6" customFormat="1" ht="37.5" spans="1:232">
      <c r="A58" s="18">
        <v>27</v>
      </c>
      <c r="B58" s="40" t="s">
        <v>199</v>
      </c>
      <c r="C58" s="40" t="s">
        <v>200</v>
      </c>
      <c r="D58" s="40" t="s">
        <v>168</v>
      </c>
      <c r="E58" s="41">
        <f t="shared" si="0"/>
        <v>1330.735317</v>
      </c>
      <c r="F58" s="41">
        <v>541.476</v>
      </c>
      <c r="G58" s="41">
        <v>789.259317</v>
      </c>
      <c r="H58" s="41"/>
      <c r="I58" s="41"/>
      <c r="J58" s="40" t="s">
        <v>168</v>
      </c>
      <c r="K58" s="41">
        <f t="shared" si="1"/>
        <v>1330.735317</v>
      </c>
      <c r="L58" s="41">
        <v>541.476</v>
      </c>
      <c r="M58" s="41">
        <f>789.259317</f>
        <v>789.259317</v>
      </c>
      <c r="N58" s="41"/>
      <c r="O58" s="41"/>
      <c r="P58" s="2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</row>
    <row r="59" s="6" customFormat="1" ht="56.25" spans="1:232">
      <c r="A59" s="18">
        <v>28</v>
      </c>
      <c r="B59" s="40" t="s">
        <v>201</v>
      </c>
      <c r="C59" s="40" t="s">
        <v>200</v>
      </c>
      <c r="D59" s="40" t="s">
        <v>168</v>
      </c>
      <c r="E59" s="41">
        <f t="shared" si="0"/>
        <v>300</v>
      </c>
      <c r="F59" s="41">
        <v>180</v>
      </c>
      <c r="G59" s="41">
        <v>120</v>
      </c>
      <c r="H59" s="41"/>
      <c r="I59" s="41"/>
      <c r="J59" s="40" t="s">
        <v>168</v>
      </c>
      <c r="K59" s="41">
        <f t="shared" si="1"/>
        <v>300</v>
      </c>
      <c r="L59" s="41">
        <v>180</v>
      </c>
      <c r="M59" s="41">
        <v>120</v>
      </c>
      <c r="N59" s="41"/>
      <c r="O59" s="41"/>
      <c r="P59" s="2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</row>
    <row r="60" s="6" customFormat="1" ht="37.5" spans="1:232">
      <c r="A60" s="18">
        <v>29</v>
      </c>
      <c r="B60" s="40" t="s">
        <v>202</v>
      </c>
      <c r="C60" s="40" t="s">
        <v>200</v>
      </c>
      <c r="D60" s="40" t="s">
        <v>168</v>
      </c>
      <c r="E60" s="41">
        <f t="shared" si="0"/>
        <v>260</v>
      </c>
      <c r="F60" s="41">
        <v>150</v>
      </c>
      <c r="G60" s="41">
        <v>110</v>
      </c>
      <c r="H60" s="41"/>
      <c r="I60" s="41"/>
      <c r="J60" s="40" t="s">
        <v>168</v>
      </c>
      <c r="K60" s="41">
        <f t="shared" si="1"/>
        <v>205</v>
      </c>
      <c r="L60" s="63">
        <f>205-60</f>
        <v>145</v>
      </c>
      <c r="M60" s="63">
        <v>60</v>
      </c>
      <c r="N60" s="41"/>
      <c r="O60" s="41"/>
      <c r="P60" s="27"/>
      <c r="R60" s="1">
        <v>130.92</v>
      </c>
      <c r="S60" s="73">
        <v>57.68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</row>
    <row r="61" s="6" customFormat="1" ht="75" spans="1:232">
      <c r="A61" s="18">
        <v>30</v>
      </c>
      <c r="B61" s="40" t="s">
        <v>203</v>
      </c>
      <c r="C61" s="40" t="s">
        <v>185</v>
      </c>
      <c r="D61" s="40" t="s">
        <v>168</v>
      </c>
      <c r="E61" s="41">
        <f t="shared" si="0"/>
        <v>180</v>
      </c>
      <c r="F61" s="41">
        <v>180</v>
      </c>
      <c r="G61" s="41"/>
      <c r="H61" s="41"/>
      <c r="I61" s="41"/>
      <c r="J61" s="40" t="s">
        <v>168</v>
      </c>
      <c r="K61" s="41">
        <f t="shared" si="1"/>
        <v>170</v>
      </c>
      <c r="L61" s="41">
        <f>180-10</f>
        <v>170</v>
      </c>
      <c r="M61" s="41"/>
      <c r="N61" s="41"/>
      <c r="O61" s="41"/>
      <c r="P61" s="26" t="s">
        <v>299</v>
      </c>
    </row>
    <row r="62" s="6" customFormat="1" ht="79" customHeight="1" spans="1:232">
      <c r="A62" s="18">
        <v>31</v>
      </c>
      <c r="B62" s="40" t="s">
        <v>204</v>
      </c>
      <c r="C62" s="40" t="s">
        <v>167</v>
      </c>
      <c r="D62" s="40" t="s">
        <v>168</v>
      </c>
      <c r="E62" s="41">
        <f t="shared" si="0"/>
        <v>350</v>
      </c>
      <c r="F62" s="41">
        <v>350</v>
      </c>
      <c r="G62" s="41"/>
      <c r="H62" s="41"/>
      <c r="I62" s="41"/>
      <c r="J62" s="40" t="s">
        <v>168</v>
      </c>
      <c r="K62" s="41">
        <f t="shared" si="1"/>
        <v>350</v>
      </c>
      <c r="L62" s="41">
        <f>350</f>
        <v>350</v>
      </c>
      <c r="M62" s="41"/>
      <c r="N62" s="41"/>
      <c r="O62" s="41"/>
      <c r="P62" s="26" t="s">
        <v>300</v>
      </c>
    </row>
    <row r="63" s="6" customFormat="1" ht="37.5" spans="1:232">
      <c r="A63" s="18">
        <v>32</v>
      </c>
      <c r="B63" s="40" t="s">
        <v>205</v>
      </c>
      <c r="C63" s="40" t="s">
        <v>185</v>
      </c>
      <c r="D63" s="40" t="s">
        <v>168</v>
      </c>
      <c r="E63" s="41">
        <f t="shared" si="0"/>
        <v>100.220683</v>
      </c>
      <c r="F63" s="41">
        <v>88.95</v>
      </c>
      <c r="G63" s="41">
        <v>11.270683</v>
      </c>
      <c r="H63" s="42"/>
      <c r="I63" s="41"/>
      <c r="J63" s="40" t="s">
        <v>168</v>
      </c>
      <c r="K63" s="41">
        <f t="shared" si="1"/>
        <v>100.220683</v>
      </c>
      <c r="L63" s="41">
        <v>88.95</v>
      </c>
      <c r="M63" s="41">
        <v>11.270683</v>
      </c>
      <c r="N63" s="42"/>
      <c r="O63" s="41"/>
      <c r="P63" s="27"/>
    </row>
    <row r="64" s="6" customFormat="1" ht="37.5" spans="1:232">
      <c r="A64" s="18"/>
      <c r="B64" s="40"/>
      <c r="C64" s="40"/>
      <c r="D64" s="40" t="s">
        <v>186</v>
      </c>
      <c r="E64" s="41">
        <f t="shared" si="0"/>
        <v>176.879317</v>
      </c>
      <c r="F64" s="41"/>
      <c r="G64" s="41"/>
      <c r="H64" s="41">
        <v>176.879317</v>
      </c>
      <c r="I64" s="41"/>
      <c r="J64" s="40" t="s">
        <v>186</v>
      </c>
      <c r="K64" s="41">
        <f t="shared" si="1"/>
        <v>148.879317</v>
      </c>
      <c r="L64" s="41"/>
      <c r="M64" s="41"/>
      <c r="N64" s="41">
        <f>176.879317-28</f>
        <v>148.879317</v>
      </c>
      <c r="O64" s="41"/>
      <c r="P64" s="27"/>
    </row>
    <row r="65" s="6" customFormat="1" ht="37.5" spans="1:16">
      <c r="A65" s="18">
        <v>33</v>
      </c>
      <c r="B65" s="40" t="s">
        <v>206</v>
      </c>
      <c r="C65" s="40" t="s">
        <v>185</v>
      </c>
      <c r="D65" s="40" t="s">
        <v>168</v>
      </c>
      <c r="E65" s="41">
        <f t="shared" si="0"/>
        <v>5.73</v>
      </c>
      <c r="F65" s="41">
        <v>5.73</v>
      </c>
      <c r="G65" s="41"/>
      <c r="H65" s="42"/>
      <c r="I65" s="41"/>
      <c r="J65" s="40" t="s">
        <v>168</v>
      </c>
      <c r="K65" s="41">
        <f t="shared" si="1"/>
        <v>5.73</v>
      </c>
      <c r="L65" s="41">
        <v>5.73</v>
      </c>
      <c r="M65" s="41"/>
      <c r="N65" s="42"/>
      <c r="O65" s="41"/>
      <c r="P65" s="27"/>
    </row>
    <row r="66" s="6" customFormat="1" ht="37.5" spans="1:16">
      <c r="A66" s="18"/>
      <c r="B66" s="40"/>
      <c r="C66" s="40"/>
      <c r="D66" s="40" t="s">
        <v>186</v>
      </c>
      <c r="E66" s="41">
        <f t="shared" si="0"/>
        <v>12.11</v>
      </c>
      <c r="F66" s="41"/>
      <c r="G66" s="41"/>
      <c r="H66" s="41">
        <v>12.11</v>
      </c>
      <c r="I66" s="41"/>
      <c r="J66" s="40" t="s">
        <v>186</v>
      </c>
      <c r="K66" s="41">
        <f t="shared" si="1"/>
        <v>12.11</v>
      </c>
      <c r="L66" s="41"/>
      <c r="M66" s="41"/>
      <c r="N66" s="41">
        <v>12.11</v>
      </c>
      <c r="O66" s="41"/>
      <c r="P66" s="27"/>
    </row>
    <row r="67" s="6" customFormat="1" ht="37.5" spans="1:16">
      <c r="A67" s="18">
        <v>34</v>
      </c>
      <c r="B67" s="40" t="s">
        <v>207</v>
      </c>
      <c r="C67" s="40" t="s">
        <v>185</v>
      </c>
      <c r="D67" s="40" t="s">
        <v>168</v>
      </c>
      <c r="E67" s="41">
        <f t="shared" si="0"/>
        <v>30.49</v>
      </c>
      <c r="F67" s="41">
        <v>30.49</v>
      </c>
      <c r="G67" s="41"/>
      <c r="H67" s="42"/>
      <c r="I67" s="41"/>
      <c r="J67" s="40" t="s">
        <v>168</v>
      </c>
      <c r="K67" s="41">
        <f t="shared" si="1"/>
        <v>30.49</v>
      </c>
      <c r="L67" s="41">
        <v>30.49</v>
      </c>
      <c r="M67" s="41"/>
      <c r="N67" s="42"/>
      <c r="O67" s="41"/>
      <c r="P67" s="27"/>
    </row>
    <row r="68" s="6" customFormat="1" ht="37.5" spans="1:16">
      <c r="A68" s="18"/>
      <c r="B68" s="40"/>
      <c r="C68" s="40"/>
      <c r="D68" s="40" t="s">
        <v>186</v>
      </c>
      <c r="E68" s="41">
        <f t="shared" si="0"/>
        <v>45.11</v>
      </c>
      <c r="F68" s="41"/>
      <c r="G68" s="41"/>
      <c r="H68" s="41">
        <v>45.11</v>
      </c>
      <c r="I68" s="41"/>
      <c r="J68" s="40" t="s">
        <v>186</v>
      </c>
      <c r="K68" s="41">
        <f t="shared" si="1"/>
        <v>37.11</v>
      </c>
      <c r="L68" s="41"/>
      <c r="M68" s="41"/>
      <c r="N68" s="41">
        <f>45.11-8</f>
        <v>37.11</v>
      </c>
      <c r="O68" s="41"/>
      <c r="P68" s="27"/>
    </row>
    <row r="69" s="6" customFormat="1" ht="37.5" spans="1:16">
      <c r="A69" s="18">
        <v>35</v>
      </c>
      <c r="B69" s="40" t="s">
        <v>208</v>
      </c>
      <c r="C69" s="40" t="s">
        <v>185</v>
      </c>
      <c r="D69" s="40" t="s">
        <v>168</v>
      </c>
      <c r="E69" s="41">
        <f t="shared" si="0"/>
        <v>24.03</v>
      </c>
      <c r="F69" s="41">
        <v>24.03</v>
      </c>
      <c r="G69" s="41"/>
      <c r="H69" s="42"/>
      <c r="I69" s="41"/>
      <c r="J69" s="40" t="s">
        <v>168</v>
      </c>
      <c r="K69" s="41">
        <f t="shared" si="1"/>
        <v>24.03</v>
      </c>
      <c r="L69" s="41">
        <v>24.03</v>
      </c>
      <c r="M69" s="41"/>
      <c r="N69" s="42"/>
      <c r="O69" s="41"/>
      <c r="P69" s="27"/>
    </row>
    <row r="70" s="6" customFormat="1" ht="37.5" spans="1:16">
      <c r="A70" s="18"/>
      <c r="B70" s="40"/>
      <c r="C70" s="40"/>
      <c r="D70" s="40" t="s">
        <v>186</v>
      </c>
      <c r="E70" s="41">
        <f t="shared" si="0"/>
        <v>55.39</v>
      </c>
      <c r="F70" s="41"/>
      <c r="G70" s="41"/>
      <c r="H70" s="41">
        <v>55.39</v>
      </c>
      <c r="I70" s="41"/>
      <c r="J70" s="40" t="s">
        <v>186</v>
      </c>
      <c r="K70" s="41">
        <f t="shared" si="1"/>
        <v>47.39</v>
      </c>
      <c r="L70" s="41"/>
      <c r="M70" s="41"/>
      <c r="N70" s="41">
        <f>55.39-8</f>
        <v>47.39</v>
      </c>
      <c r="O70" s="41"/>
      <c r="P70" s="27"/>
    </row>
    <row r="71" s="6" customFormat="1" ht="56.25" spans="1:16">
      <c r="A71" s="18">
        <v>36</v>
      </c>
      <c r="B71" s="40" t="s">
        <v>209</v>
      </c>
      <c r="C71" s="40" t="s">
        <v>185</v>
      </c>
      <c r="D71" s="40" t="s">
        <v>169</v>
      </c>
      <c r="E71" s="41">
        <f t="shared" ref="E71:E134" si="2">F71+G71+H71+I71</f>
        <v>44</v>
      </c>
      <c r="F71" s="41"/>
      <c r="G71" s="41"/>
      <c r="H71" s="41"/>
      <c r="I71" s="41">
        <v>44</v>
      </c>
      <c r="J71" s="40" t="s">
        <v>169</v>
      </c>
      <c r="K71" s="41">
        <f t="shared" ref="K71:K134" si="3">L71+M71+N71+O71</f>
        <v>38.23</v>
      </c>
      <c r="L71" s="41"/>
      <c r="M71" s="41"/>
      <c r="N71" s="41"/>
      <c r="O71" s="41">
        <f>44-5.77</f>
        <v>38.23</v>
      </c>
      <c r="P71" s="27"/>
    </row>
    <row r="72" s="6" customFormat="1" ht="37.5" spans="1:16">
      <c r="A72" s="18">
        <v>37</v>
      </c>
      <c r="B72" s="40" t="s">
        <v>210</v>
      </c>
      <c r="C72" s="40" t="s">
        <v>185</v>
      </c>
      <c r="D72" s="40" t="s">
        <v>168</v>
      </c>
      <c r="E72" s="41">
        <f t="shared" si="2"/>
        <v>99.4</v>
      </c>
      <c r="F72" s="41">
        <v>42.6</v>
      </c>
      <c r="G72" s="41">
        <v>56.8</v>
      </c>
      <c r="H72" s="41"/>
      <c r="I72" s="42"/>
      <c r="J72" s="40" t="s">
        <v>168</v>
      </c>
      <c r="K72" s="41">
        <f t="shared" si="3"/>
        <v>99.4</v>
      </c>
      <c r="L72" s="41">
        <v>42.6</v>
      </c>
      <c r="M72" s="41">
        <v>56.8</v>
      </c>
      <c r="N72" s="41"/>
      <c r="O72" s="42"/>
      <c r="P72" s="27"/>
    </row>
    <row r="73" s="6" customFormat="1" ht="37.5" spans="1:16">
      <c r="A73" s="18"/>
      <c r="B73" s="40"/>
      <c r="C73" s="40"/>
      <c r="D73" s="40" t="s">
        <v>169</v>
      </c>
      <c r="E73" s="41">
        <f t="shared" si="2"/>
        <v>42.6</v>
      </c>
      <c r="F73" s="41"/>
      <c r="G73" s="41"/>
      <c r="H73" s="41"/>
      <c r="I73" s="41">
        <v>42.6</v>
      </c>
      <c r="J73" s="40" t="s">
        <v>169</v>
      </c>
      <c r="K73" s="41">
        <f t="shared" si="3"/>
        <v>26.2</v>
      </c>
      <c r="L73" s="41"/>
      <c r="M73" s="41"/>
      <c r="N73" s="41"/>
      <c r="O73" s="41">
        <f>42.6-16.4</f>
        <v>26.2</v>
      </c>
      <c r="P73" s="27"/>
    </row>
    <row r="74" s="6" customFormat="1" ht="37.5" spans="1:16">
      <c r="A74" s="18">
        <v>38</v>
      </c>
      <c r="B74" s="40" t="s">
        <v>211</v>
      </c>
      <c r="C74" s="40" t="s">
        <v>185</v>
      </c>
      <c r="D74" s="40" t="s">
        <v>168</v>
      </c>
      <c r="E74" s="41">
        <f t="shared" si="2"/>
        <v>34.3</v>
      </c>
      <c r="F74" s="41">
        <v>14.7</v>
      </c>
      <c r="G74" s="41">
        <v>19.6</v>
      </c>
      <c r="H74" s="41"/>
      <c r="I74" s="42"/>
      <c r="J74" s="40" t="s">
        <v>168</v>
      </c>
      <c r="K74" s="41">
        <f t="shared" si="3"/>
        <v>34.3</v>
      </c>
      <c r="L74" s="41">
        <v>14.7</v>
      </c>
      <c r="M74" s="41">
        <v>19.6</v>
      </c>
      <c r="N74" s="41"/>
      <c r="O74" s="42"/>
      <c r="P74" s="26" t="s">
        <v>301</v>
      </c>
    </row>
    <row r="75" s="6" customFormat="1" ht="37.5" spans="1:16">
      <c r="A75" s="18"/>
      <c r="B75" s="40"/>
      <c r="C75" s="40"/>
      <c r="D75" s="40" t="s">
        <v>169</v>
      </c>
      <c r="E75" s="41">
        <f t="shared" si="2"/>
        <v>14.7</v>
      </c>
      <c r="F75" s="41"/>
      <c r="G75" s="41"/>
      <c r="H75" s="41"/>
      <c r="I75" s="41">
        <v>14.7</v>
      </c>
      <c r="J75" s="40" t="s">
        <v>169</v>
      </c>
      <c r="K75" s="41">
        <f t="shared" si="3"/>
        <v>9.7</v>
      </c>
      <c r="L75" s="41"/>
      <c r="M75" s="41"/>
      <c r="N75" s="41"/>
      <c r="O75" s="41">
        <f>14.7-5</f>
        <v>9.7</v>
      </c>
      <c r="P75" s="26"/>
    </row>
    <row r="76" s="6" customFormat="1" ht="37.5" spans="1:16">
      <c r="A76" s="18">
        <v>39</v>
      </c>
      <c r="B76" s="40" t="s">
        <v>212</v>
      </c>
      <c r="C76" s="40" t="s">
        <v>185</v>
      </c>
      <c r="D76" s="40" t="s">
        <v>168</v>
      </c>
      <c r="E76" s="41">
        <f t="shared" si="2"/>
        <v>24.5</v>
      </c>
      <c r="F76" s="41">
        <v>10.5</v>
      </c>
      <c r="G76" s="41">
        <v>14</v>
      </c>
      <c r="H76" s="41"/>
      <c r="I76" s="42"/>
      <c r="J76" s="40" t="s">
        <v>168</v>
      </c>
      <c r="K76" s="41">
        <f t="shared" si="3"/>
        <v>24.5</v>
      </c>
      <c r="L76" s="41">
        <v>10.5</v>
      </c>
      <c r="M76" s="41">
        <v>14</v>
      </c>
      <c r="N76" s="41"/>
      <c r="O76" s="42"/>
      <c r="P76" s="27"/>
    </row>
    <row r="77" s="6" customFormat="1" ht="37.5" spans="1:16">
      <c r="A77" s="18"/>
      <c r="B77" s="40"/>
      <c r="C77" s="40"/>
      <c r="D77" s="40" t="s">
        <v>169</v>
      </c>
      <c r="E77" s="41">
        <f t="shared" si="2"/>
        <v>10.5</v>
      </c>
      <c r="F77" s="41"/>
      <c r="G77" s="41"/>
      <c r="H77" s="41"/>
      <c r="I77" s="41">
        <v>10.5</v>
      </c>
      <c r="J77" s="40" t="s">
        <v>169</v>
      </c>
      <c r="K77" s="41">
        <f t="shared" si="3"/>
        <v>5.5</v>
      </c>
      <c r="L77" s="41"/>
      <c r="M77" s="41"/>
      <c r="N77" s="41"/>
      <c r="O77" s="41">
        <f>10.5-5</f>
        <v>5.5</v>
      </c>
      <c r="P77" s="27"/>
    </row>
    <row r="78" s="6" customFormat="1" ht="37.5" spans="1:16">
      <c r="A78" s="18">
        <v>40</v>
      </c>
      <c r="B78" s="40" t="s">
        <v>213</v>
      </c>
      <c r="C78" s="40" t="s">
        <v>185</v>
      </c>
      <c r="D78" s="40" t="s">
        <v>168</v>
      </c>
      <c r="E78" s="41">
        <f t="shared" si="2"/>
        <v>17.5</v>
      </c>
      <c r="F78" s="41">
        <v>7.5</v>
      </c>
      <c r="G78" s="41">
        <v>10</v>
      </c>
      <c r="H78" s="41"/>
      <c r="I78" s="42"/>
      <c r="J78" s="40" t="s">
        <v>168</v>
      </c>
      <c r="K78" s="41">
        <f t="shared" si="3"/>
        <v>17.5</v>
      </c>
      <c r="L78" s="41">
        <v>7.5</v>
      </c>
      <c r="M78" s="41">
        <v>10</v>
      </c>
      <c r="N78" s="41"/>
      <c r="O78" s="42"/>
      <c r="P78" s="27"/>
    </row>
    <row r="79" s="6" customFormat="1" ht="37.5" spans="1:16">
      <c r="A79" s="18"/>
      <c r="B79" s="40"/>
      <c r="C79" s="40"/>
      <c r="D79" s="40" t="s">
        <v>169</v>
      </c>
      <c r="E79" s="41">
        <f t="shared" si="2"/>
        <v>7.5</v>
      </c>
      <c r="F79" s="41"/>
      <c r="G79" s="41"/>
      <c r="H79" s="41"/>
      <c r="I79" s="41">
        <v>7.5</v>
      </c>
      <c r="J79" s="40" t="s">
        <v>169</v>
      </c>
      <c r="K79" s="41">
        <f t="shared" si="3"/>
        <v>3.5</v>
      </c>
      <c r="L79" s="41"/>
      <c r="M79" s="41"/>
      <c r="N79" s="41"/>
      <c r="O79" s="41">
        <f>7.5-4</f>
        <v>3.5</v>
      </c>
      <c r="P79" s="27"/>
    </row>
    <row r="80" s="6" customFormat="1" ht="37.5" spans="1:16">
      <c r="A80" s="18">
        <v>41</v>
      </c>
      <c r="B80" s="40" t="s">
        <v>214</v>
      </c>
      <c r="C80" s="40" t="s">
        <v>185</v>
      </c>
      <c r="D80" s="40" t="s">
        <v>168</v>
      </c>
      <c r="E80" s="41">
        <f t="shared" si="2"/>
        <v>22.4</v>
      </c>
      <c r="F80" s="41">
        <v>9.6</v>
      </c>
      <c r="G80" s="41">
        <v>12.8</v>
      </c>
      <c r="H80" s="41"/>
      <c r="I80" s="42"/>
      <c r="J80" s="40" t="s">
        <v>168</v>
      </c>
      <c r="K80" s="41">
        <f t="shared" si="3"/>
        <v>22.4</v>
      </c>
      <c r="L80" s="41">
        <v>9.6</v>
      </c>
      <c r="M80" s="41">
        <v>12.8</v>
      </c>
      <c r="N80" s="41"/>
      <c r="O80" s="42"/>
      <c r="P80" s="27"/>
    </row>
    <row r="81" s="6" customFormat="1" ht="37.5" spans="1:20">
      <c r="A81" s="18"/>
      <c r="B81" s="40"/>
      <c r="C81" s="40"/>
      <c r="D81" s="40" t="s">
        <v>169</v>
      </c>
      <c r="E81" s="41">
        <f t="shared" si="2"/>
        <v>9.6</v>
      </c>
      <c r="F81" s="41"/>
      <c r="G81" s="41"/>
      <c r="H81" s="41"/>
      <c r="I81" s="41">
        <v>9.6</v>
      </c>
      <c r="J81" s="40" t="s">
        <v>169</v>
      </c>
      <c r="K81" s="41">
        <f t="shared" si="3"/>
        <v>5.6</v>
      </c>
      <c r="L81" s="41"/>
      <c r="M81" s="41"/>
      <c r="N81" s="41"/>
      <c r="O81" s="41">
        <f>9.6-4</f>
        <v>5.6</v>
      </c>
      <c r="P81" s="27"/>
    </row>
    <row r="82" s="6" customFormat="1" ht="37.5" spans="1:20">
      <c r="A82" s="18">
        <v>42</v>
      </c>
      <c r="B82" s="40" t="s">
        <v>215</v>
      </c>
      <c r="C82" s="40" t="s">
        <v>185</v>
      </c>
      <c r="D82" s="40" t="s">
        <v>168</v>
      </c>
      <c r="E82" s="41">
        <f t="shared" si="2"/>
        <v>113.4</v>
      </c>
      <c r="F82" s="41">
        <v>48.6</v>
      </c>
      <c r="G82" s="41">
        <v>64.8</v>
      </c>
      <c r="H82" s="41"/>
      <c r="I82" s="42"/>
      <c r="J82" s="40" t="s">
        <v>168</v>
      </c>
      <c r="K82" s="41">
        <f t="shared" si="3"/>
        <v>131.4</v>
      </c>
      <c r="L82" s="41">
        <v>48.6</v>
      </c>
      <c r="M82" s="41">
        <f>64.8+18</f>
        <v>82.8</v>
      </c>
      <c r="N82" s="41"/>
      <c r="O82" s="42"/>
      <c r="P82" s="27"/>
    </row>
    <row r="83" s="6" customFormat="1" ht="37.5" spans="1:20">
      <c r="A83" s="18"/>
      <c r="B83" s="40"/>
      <c r="C83" s="40"/>
      <c r="D83" s="40" t="s">
        <v>186</v>
      </c>
      <c r="E83" s="41">
        <f t="shared" si="2"/>
        <v>20.3</v>
      </c>
      <c r="F83" s="41"/>
      <c r="G83" s="41"/>
      <c r="H83" s="41">
        <v>20.3</v>
      </c>
      <c r="I83" s="41"/>
      <c r="J83" s="40" t="s">
        <v>186</v>
      </c>
      <c r="K83" s="41">
        <f t="shared" si="3"/>
        <v>20.3</v>
      </c>
      <c r="L83" s="41"/>
      <c r="M83" s="41"/>
      <c r="N83" s="41">
        <v>20.3</v>
      </c>
      <c r="O83" s="41"/>
      <c r="P83" s="27"/>
    </row>
    <row r="84" s="6" customFormat="1" ht="37.5" spans="1:20">
      <c r="A84" s="18"/>
      <c r="B84" s="40"/>
      <c r="C84" s="40"/>
      <c r="D84" s="40" t="s">
        <v>169</v>
      </c>
      <c r="E84" s="41">
        <f t="shared" si="2"/>
        <v>28.3</v>
      </c>
      <c r="F84" s="41"/>
      <c r="G84" s="41"/>
      <c r="H84" s="42"/>
      <c r="I84" s="41">
        <v>28.3</v>
      </c>
      <c r="J84" s="40" t="s">
        <v>169</v>
      </c>
      <c r="K84" s="41">
        <f t="shared" si="3"/>
        <v>28.3</v>
      </c>
      <c r="L84" s="41"/>
      <c r="M84" s="41"/>
      <c r="N84" s="42"/>
      <c r="O84" s="41">
        <v>28.3</v>
      </c>
      <c r="P84" s="27"/>
    </row>
    <row r="85" s="6" customFormat="1" ht="37.5" spans="1:20">
      <c r="A85" s="18">
        <v>43</v>
      </c>
      <c r="B85" s="40" t="s">
        <v>216</v>
      </c>
      <c r="C85" s="40" t="s">
        <v>185</v>
      </c>
      <c r="D85" s="40" t="s">
        <v>168</v>
      </c>
      <c r="E85" s="41">
        <f t="shared" si="2"/>
        <v>80.5</v>
      </c>
      <c r="F85" s="41">
        <v>34.5</v>
      </c>
      <c r="G85" s="41">
        <v>46</v>
      </c>
      <c r="H85" s="41"/>
      <c r="I85" s="41"/>
      <c r="J85" s="40" t="s">
        <v>168</v>
      </c>
      <c r="K85" s="41">
        <f t="shared" si="3"/>
        <v>80.5</v>
      </c>
      <c r="L85" s="41">
        <v>34.5</v>
      </c>
      <c r="M85" s="41">
        <v>46</v>
      </c>
      <c r="N85" s="41"/>
      <c r="O85" s="41"/>
      <c r="P85" s="27"/>
    </row>
    <row r="86" s="6" customFormat="1" ht="37.5" spans="1:20">
      <c r="A86" s="18"/>
      <c r="B86" s="40"/>
      <c r="C86" s="40"/>
      <c r="D86" s="40" t="s">
        <v>186</v>
      </c>
      <c r="E86" s="41">
        <f t="shared" si="2"/>
        <v>2.618</v>
      </c>
      <c r="F86" s="41"/>
      <c r="G86" s="41"/>
      <c r="H86" s="41">
        <v>2.618</v>
      </c>
      <c r="I86" s="41"/>
      <c r="J86" s="40" t="s">
        <v>186</v>
      </c>
      <c r="K86" s="41">
        <f t="shared" si="3"/>
        <v>2.618</v>
      </c>
      <c r="L86" s="41"/>
      <c r="M86" s="41"/>
      <c r="N86" s="41">
        <v>2.618</v>
      </c>
      <c r="O86" s="41"/>
      <c r="P86" s="27"/>
    </row>
    <row r="87" s="6" customFormat="1" ht="37.5" spans="1:20">
      <c r="A87" s="18"/>
      <c r="B87" s="40"/>
      <c r="C87" s="40"/>
      <c r="D87" s="40" t="s">
        <v>169</v>
      </c>
      <c r="E87" s="41">
        <f t="shared" si="2"/>
        <v>31.882</v>
      </c>
      <c r="F87" s="41"/>
      <c r="G87" s="41"/>
      <c r="H87" s="42"/>
      <c r="I87" s="41">
        <v>31.882</v>
      </c>
      <c r="J87" s="40" t="s">
        <v>169</v>
      </c>
      <c r="K87" s="41">
        <f t="shared" si="3"/>
        <v>19.882</v>
      </c>
      <c r="L87" s="41"/>
      <c r="M87" s="41"/>
      <c r="N87" s="42"/>
      <c r="O87" s="41">
        <f>31.882-12</f>
        <v>19.882</v>
      </c>
      <c r="P87" s="27"/>
    </row>
    <row r="88" s="6" customFormat="1" ht="37.5" spans="1:20">
      <c r="A88" s="18">
        <v>44</v>
      </c>
      <c r="B88" s="40" t="s">
        <v>217</v>
      </c>
      <c r="C88" s="40" t="s">
        <v>185</v>
      </c>
      <c r="D88" s="40" t="s">
        <v>168</v>
      </c>
      <c r="E88" s="41">
        <f t="shared" si="2"/>
        <v>38.5</v>
      </c>
      <c r="F88" s="41">
        <v>16.5</v>
      </c>
      <c r="G88" s="41">
        <v>22</v>
      </c>
      <c r="H88" s="41"/>
      <c r="I88" s="42"/>
      <c r="J88" s="40" t="s">
        <v>168</v>
      </c>
      <c r="K88" s="41">
        <f t="shared" si="3"/>
        <v>38.5</v>
      </c>
      <c r="L88" s="41">
        <v>16.5</v>
      </c>
      <c r="M88" s="41">
        <v>22</v>
      </c>
      <c r="N88" s="41"/>
      <c r="O88" s="42"/>
      <c r="P88" s="27"/>
    </row>
    <row r="89" s="6" customFormat="1" ht="37.5" spans="1:20">
      <c r="A89" s="18"/>
      <c r="B89" s="40"/>
      <c r="C89" s="40"/>
      <c r="D89" s="40" t="s">
        <v>169</v>
      </c>
      <c r="E89" s="41">
        <f t="shared" si="2"/>
        <v>16.5</v>
      </c>
      <c r="F89" s="41"/>
      <c r="G89" s="41"/>
      <c r="H89" s="41"/>
      <c r="I89" s="41">
        <v>16.5</v>
      </c>
      <c r="J89" s="40" t="s">
        <v>169</v>
      </c>
      <c r="K89" s="41">
        <f t="shared" si="3"/>
        <v>16.44</v>
      </c>
      <c r="L89" s="41"/>
      <c r="M89" s="41"/>
      <c r="N89" s="41"/>
      <c r="O89" s="64">
        <v>16.44</v>
      </c>
      <c r="P89" s="27"/>
      <c r="T89" s="72">
        <v>16.44</v>
      </c>
    </row>
    <row r="90" s="6" customFormat="1" ht="37.5" spans="1:20">
      <c r="A90" s="18">
        <v>45</v>
      </c>
      <c r="B90" s="40" t="s">
        <v>218</v>
      </c>
      <c r="C90" s="40" t="s">
        <v>185</v>
      </c>
      <c r="D90" s="40" t="s">
        <v>168</v>
      </c>
      <c r="E90" s="41">
        <f t="shared" si="2"/>
        <v>59.5</v>
      </c>
      <c r="F90" s="41">
        <v>25.5</v>
      </c>
      <c r="G90" s="41">
        <v>34</v>
      </c>
      <c r="H90" s="41"/>
      <c r="I90" s="42"/>
      <c r="J90" s="40" t="s">
        <v>168</v>
      </c>
      <c r="K90" s="41">
        <f t="shared" si="3"/>
        <v>59.5</v>
      </c>
      <c r="L90" s="41">
        <v>25.5</v>
      </c>
      <c r="M90" s="41">
        <v>34</v>
      </c>
      <c r="N90" s="41"/>
      <c r="O90" s="42"/>
      <c r="P90" s="27" t="s">
        <v>297</v>
      </c>
    </row>
    <row r="91" s="6" customFormat="1" ht="37.5" spans="1:20">
      <c r="A91" s="18"/>
      <c r="B91" s="40"/>
      <c r="C91" s="40"/>
      <c r="D91" s="40" t="s">
        <v>186</v>
      </c>
      <c r="E91" s="41">
        <f t="shared" si="2"/>
        <v>7.76</v>
      </c>
      <c r="F91" s="41"/>
      <c r="G91" s="41"/>
      <c r="H91" s="41">
        <v>7.76</v>
      </c>
      <c r="I91" s="41"/>
      <c r="J91" s="40" t="s">
        <v>186</v>
      </c>
      <c r="K91" s="41">
        <f t="shared" si="3"/>
        <v>7.76</v>
      </c>
      <c r="L91" s="41"/>
      <c r="M91" s="41"/>
      <c r="N91" s="41">
        <v>7.76</v>
      </c>
      <c r="O91" s="41"/>
      <c r="P91" s="27"/>
    </row>
    <row r="92" s="6" customFormat="1" ht="37.5" spans="1:20">
      <c r="A92" s="18"/>
      <c r="B92" s="40"/>
      <c r="C92" s="40"/>
      <c r="D92" s="40" t="s">
        <v>169</v>
      </c>
      <c r="E92" s="41">
        <f t="shared" si="2"/>
        <v>17.74</v>
      </c>
      <c r="F92" s="41"/>
      <c r="G92" s="41"/>
      <c r="H92" s="42"/>
      <c r="I92" s="41">
        <v>17.74</v>
      </c>
      <c r="J92" s="40" t="s">
        <v>169</v>
      </c>
      <c r="K92" s="41">
        <f t="shared" si="3"/>
        <v>8.74</v>
      </c>
      <c r="L92" s="41"/>
      <c r="M92" s="41"/>
      <c r="N92" s="42"/>
      <c r="O92" s="41">
        <f>17.74-9</f>
        <v>8.74</v>
      </c>
      <c r="P92" s="27"/>
    </row>
    <row r="93" s="6" customFormat="1" ht="56.25" spans="1:20">
      <c r="A93" s="18">
        <v>46</v>
      </c>
      <c r="B93" s="40" t="s">
        <v>219</v>
      </c>
      <c r="C93" s="40" t="s">
        <v>185</v>
      </c>
      <c r="D93" s="40" t="s">
        <v>169</v>
      </c>
      <c r="E93" s="41">
        <f t="shared" si="2"/>
        <v>14.48</v>
      </c>
      <c r="F93" s="41"/>
      <c r="G93" s="41"/>
      <c r="H93" s="41"/>
      <c r="I93" s="41">
        <v>14.48</v>
      </c>
      <c r="J93" s="40" t="s">
        <v>169</v>
      </c>
      <c r="K93" s="41">
        <f t="shared" si="3"/>
        <v>14.48</v>
      </c>
      <c r="L93" s="41"/>
      <c r="M93" s="41"/>
      <c r="N93" s="41"/>
      <c r="O93" s="41">
        <v>14.48</v>
      </c>
      <c r="P93" s="27"/>
    </row>
    <row r="94" s="6" customFormat="1" ht="56.25" spans="1:20">
      <c r="A94" s="18">
        <v>47</v>
      </c>
      <c r="B94" s="40" t="s">
        <v>220</v>
      </c>
      <c r="C94" s="40" t="s">
        <v>185</v>
      </c>
      <c r="D94" s="40" t="s">
        <v>186</v>
      </c>
      <c r="E94" s="41">
        <f t="shared" si="2"/>
        <v>10</v>
      </c>
      <c r="F94" s="41"/>
      <c r="G94" s="41"/>
      <c r="H94" s="41">
        <v>10</v>
      </c>
      <c r="I94" s="41"/>
      <c r="J94" s="40" t="s">
        <v>186</v>
      </c>
      <c r="K94" s="41">
        <f t="shared" si="3"/>
        <v>10</v>
      </c>
      <c r="L94" s="41"/>
      <c r="M94" s="41"/>
      <c r="N94" s="41">
        <v>10</v>
      </c>
      <c r="O94" s="41"/>
      <c r="P94" s="27"/>
    </row>
    <row r="95" s="6" customFormat="1" ht="56.25" spans="1:20">
      <c r="A95" s="18">
        <v>48</v>
      </c>
      <c r="B95" s="40" t="s">
        <v>221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20">
      <c r="A96" s="18">
        <v>49</v>
      </c>
      <c r="B96" s="40" t="s">
        <v>222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6">
      <c r="A97" s="18">
        <v>50</v>
      </c>
      <c r="B97" s="40" t="s">
        <v>223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6">
      <c r="A98" s="18">
        <v>51</v>
      </c>
      <c r="B98" s="40" t="s">
        <v>224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6">
      <c r="A99" s="18">
        <v>52</v>
      </c>
      <c r="B99" s="40" t="s">
        <v>225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56.25" spans="1:16">
      <c r="A100" s="18">
        <v>53</v>
      </c>
      <c r="B100" s="40" t="s">
        <v>226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37.5" spans="1:16">
      <c r="A101" s="18">
        <v>54</v>
      </c>
      <c r="B101" s="40" t="s">
        <v>87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37.5" spans="1:16">
      <c r="A102" s="18">
        <v>55</v>
      </c>
      <c r="B102" s="40" t="s">
        <v>227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6">
      <c r="A103" s="18">
        <v>56</v>
      </c>
      <c r="B103" s="40" t="s">
        <v>228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56.25" spans="1:16">
      <c r="A104" s="18">
        <v>57</v>
      </c>
      <c r="B104" s="40" t="s">
        <v>229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37.5" spans="1:16">
      <c r="A105" s="18">
        <v>58</v>
      </c>
      <c r="B105" s="40" t="s">
        <v>230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56.25" spans="1:16">
      <c r="A106" s="18">
        <v>59</v>
      </c>
      <c r="B106" s="40" t="s">
        <v>231</v>
      </c>
      <c r="C106" s="40" t="s">
        <v>185</v>
      </c>
      <c r="D106" s="40" t="s">
        <v>186</v>
      </c>
      <c r="E106" s="41">
        <f t="shared" si="2"/>
        <v>10</v>
      </c>
      <c r="F106" s="41"/>
      <c r="G106" s="41"/>
      <c r="H106" s="41">
        <v>10</v>
      </c>
      <c r="I106" s="41"/>
      <c r="J106" s="40" t="s">
        <v>186</v>
      </c>
      <c r="K106" s="41">
        <f t="shared" si="3"/>
        <v>10</v>
      </c>
      <c r="L106" s="41"/>
      <c r="M106" s="41"/>
      <c r="N106" s="41">
        <v>10</v>
      </c>
      <c r="O106" s="41"/>
      <c r="P106" s="27"/>
    </row>
    <row r="107" s="6" customFormat="1" ht="37.5" spans="1:16">
      <c r="A107" s="18">
        <v>60</v>
      </c>
      <c r="B107" s="40" t="s">
        <v>232</v>
      </c>
      <c r="C107" s="40" t="s">
        <v>167</v>
      </c>
      <c r="D107" s="40" t="s">
        <v>168</v>
      </c>
      <c r="E107" s="41">
        <f t="shared" si="2"/>
        <v>300</v>
      </c>
      <c r="F107" s="41">
        <v>120</v>
      </c>
      <c r="G107" s="41">
        <v>180</v>
      </c>
      <c r="H107" s="41"/>
      <c r="I107" s="42"/>
      <c r="J107" s="40" t="s">
        <v>168</v>
      </c>
      <c r="K107" s="41">
        <f t="shared" si="3"/>
        <v>300</v>
      </c>
      <c r="L107" s="41">
        <v>120</v>
      </c>
      <c r="M107" s="41">
        <v>180</v>
      </c>
      <c r="N107" s="41"/>
      <c r="O107" s="42"/>
      <c r="P107" s="26" t="s">
        <v>302</v>
      </c>
    </row>
    <row r="108" s="6" customFormat="1" ht="37" customHeight="1" spans="1:16">
      <c r="A108" s="18"/>
      <c r="B108" s="40"/>
      <c r="C108" s="40"/>
      <c r="D108" s="40" t="s">
        <v>182</v>
      </c>
      <c r="E108" s="41">
        <f t="shared" si="2"/>
        <v>40</v>
      </c>
      <c r="F108" s="41"/>
      <c r="G108" s="41">
        <v>40</v>
      </c>
      <c r="H108" s="41"/>
      <c r="I108" s="42"/>
      <c r="J108" s="40" t="s">
        <v>182</v>
      </c>
      <c r="K108" s="41">
        <f t="shared" si="3"/>
        <v>40</v>
      </c>
      <c r="L108" s="41"/>
      <c r="M108" s="41">
        <v>40</v>
      </c>
      <c r="N108" s="41"/>
      <c r="O108" s="42"/>
      <c r="P108" s="26"/>
    </row>
    <row r="109" s="6" customFormat="1" ht="37.5" spans="1:16">
      <c r="A109" s="18"/>
      <c r="B109" s="40"/>
      <c r="C109" s="40"/>
      <c r="D109" s="40" t="s">
        <v>169</v>
      </c>
      <c r="E109" s="41">
        <f t="shared" si="2"/>
        <v>100</v>
      </c>
      <c r="F109" s="41"/>
      <c r="G109" s="41"/>
      <c r="H109" s="41"/>
      <c r="I109" s="41">
        <v>100</v>
      </c>
      <c r="J109" s="40" t="s">
        <v>169</v>
      </c>
      <c r="K109" s="41">
        <f t="shared" si="3"/>
        <v>65</v>
      </c>
      <c r="L109" s="41"/>
      <c r="M109" s="41"/>
      <c r="N109" s="41"/>
      <c r="O109" s="41">
        <f>100-35</f>
        <v>65</v>
      </c>
      <c r="P109" s="26"/>
    </row>
    <row r="110" s="6" customFormat="1" ht="37.5" spans="1:16">
      <c r="A110" s="18">
        <v>61</v>
      </c>
      <c r="B110" s="40" t="s">
        <v>233</v>
      </c>
      <c r="C110" s="40" t="s">
        <v>167</v>
      </c>
      <c r="D110" s="40" t="s">
        <v>168</v>
      </c>
      <c r="E110" s="41">
        <f t="shared" si="2"/>
        <v>170</v>
      </c>
      <c r="F110" s="41">
        <v>140</v>
      </c>
      <c r="G110" s="41">
        <v>30</v>
      </c>
      <c r="H110" s="41"/>
      <c r="I110" s="41"/>
      <c r="J110" s="40" t="s">
        <v>168</v>
      </c>
      <c r="K110" s="41">
        <f t="shared" si="3"/>
        <v>170</v>
      </c>
      <c r="L110" s="41">
        <v>140</v>
      </c>
      <c r="M110" s="41">
        <v>30</v>
      </c>
      <c r="N110" s="41"/>
      <c r="O110" s="41"/>
      <c r="P110" s="27"/>
    </row>
    <row r="111" s="6" customFormat="1" ht="37.5" spans="1:16">
      <c r="A111" s="18">
        <v>62</v>
      </c>
      <c r="B111" s="40" t="s">
        <v>234</v>
      </c>
      <c r="C111" s="40" t="s">
        <v>167</v>
      </c>
      <c r="D111" s="40" t="s">
        <v>168</v>
      </c>
      <c r="E111" s="41">
        <f t="shared" si="2"/>
        <v>200</v>
      </c>
      <c r="F111" s="41">
        <v>170</v>
      </c>
      <c r="G111" s="41">
        <v>30</v>
      </c>
      <c r="H111" s="41"/>
      <c r="I111" s="42"/>
      <c r="J111" s="40" t="s">
        <v>168</v>
      </c>
      <c r="K111" s="41">
        <f t="shared" si="3"/>
        <v>200</v>
      </c>
      <c r="L111" s="41">
        <v>170</v>
      </c>
      <c r="M111" s="41">
        <v>30</v>
      </c>
      <c r="N111" s="41"/>
      <c r="O111" s="42"/>
      <c r="P111" s="27"/>
    </row>
    <row r="112" s="6" customFormat="1" ht="40" customHeight="1" spans="1:16">
      <c r="A112" s="18"/>
      <c r="B112" s="40"/>
      <c r="C112" s="40"/>
      <c r="D112" s="40" t="s">
        <v>182</v>
      </c>
      <c r="E112" s="41">
        <f t="shared" si="2"/>
        <v>100</v>
      </c>
      <c r="F112" s="41"/>
      <c r="G112" s="41">
        <v>100</v>
      </c>
      <c r="H112" s="41"/>
      <c r="I112" s="42"/>
      <c r="J112" s="40" t="s">
        <v>182</v>
      </c>
      <c r="K112" s="41">
        <f t="shared" si="3"/>
        <v>100</v>
      </c>
      <c r="L112" s="41"/>
      <c r="M112" s="41">
        <v>100</v>
      </c>
      <c r="N112" s="41"/>
      <c r="O112" s="42"/>
      <c r="P112" s="27"/>
    </row>
    <row r="113" s="6" customFormat="1" ht="37.5" spans="1:232">
      <c r="A113" s="18"/>
      <c r="B113" s="40"/>
      <c r="C113" s="40"/>
      <c r="D113" s="40" t="s">
        <v>169</v>
      </c>
      <c r="E113" s="41">
        <f t="shared" si="2"/>
        <v>60</v>
      </c>
      <c r="F113" s="41"/>
      <c r="G113" s="41"/>
      <c r="H113" s="41"/>
      <c r="I113" s="41">
        <v>60</v>
      </c>
      <c r="J113" s="40" t="s">
        <v>169</v>
      </c>
      <c r="K113" s="41">
        <f t="shared" si="3"/>
        <v>50</v>
      </c>
      <c r="L113" s="41"/>
      <c r="M113" s="41"/>
      <c r="N113" s="41"/>
      <c r="O113" s="41">
        <f>60-10</f>
        <v>50</v>
      </c>
      <c r="P113" s="27"/>
    </row>
    <row r="114" s="6" customFormat="1" ht="37.5" spans="1:232">
      <c r="A114" s="18">
        <v>63</v>
      </c>
      <c r="B114" s="40" t="s">
        <v>235</v>
      </c>
      <c r="C114" s="40" t="s">
        <v>167</v>
      </c>
      <c r="D114" s="40" t="s">
        <v>168</v>
      </c>
      <c r="E114" s="41">
        <f t="shared" si="2"/>
        <v>80</v>
      </c>
      <c r="F114" s="41">
        <v>80</v>
      </c>
      <c r="G114" s="41"/>
      <c r="H114" s="41"/>
      <c r="I114" s="41"/>
      <c r="J114" s="40" t="s">
        <v>168</v>
      </c>
      <c r="K114" s="41">
        <f t="shared" si="3"/>
        <v>80</v>
      </c>
      <c r="L114" s="41">
        <v>80</v>
      </c>
      <c r="M114" s="41"/>
      <c r="N114" s="41"/>
      <c r="O114" s="41"/>
      <c r="P114" s="27"/>
    </row>
    <row r="115" s="6" customFormat="1" ht="56.25" spans="1:232">
      <c r="A115" s="18">
        <v>64</v>
      </c>
      <c r="B115" s="40" t="s">
        <v>236</v>
      </c>
      <c r="C115" s="40" t="s">
        <v>185</v>
      </c>
      <c r="D115" s="40" t="s">
        <v>168</v>
      </c>
      <c r="E115" s="41">
        <f t="shared" si="2"/>
        <v>9.7</v>
      </c>
      <c r="F115" s="41">
        <v>9.7</v>
      </c>
      <c r="G115" s="41"/>
      <c r="H115" s="41"/>
      <c r="I115" s="41"/>
      <c r="J115" s="40" t="s">
        <v>168</v>
      </c>
      <c r="K115" s="41">
        <f t="shared" si="3"/>
        <v>11.190739</v>
      </c>
      <c r="L115" s="41">
        <v>11.190739</v>
      </c>
      <c r="M115" s="41"/>
      <c r="N115" s="41"/>
      <c r="O115" s="41"/>
      <c r="P115" s="27"/>
    </row>
    <row r="116" s="6" customFormat="1" ht="56.25" spans="1:232">
      <c r="A116" s="18">
        <v>65</v>
      </c>
      <c r="B116" s="40" t="s">
        <v>237</v>
      </c>
      <c r="C116" s="40" t="s">
        <v>185</v>
      </c>
      <c r="D116" s="40" t="s">
        <v>169</v>
      </c>
      <c r="E116" s="41">
        <f t="shared" si="2"/>
        <v>10</v>
      </c>
      <c r="F116" s="41"/>
      <c r="G116" s="41"/>
      <c r="H116" s="41"/>
      <c r="I116" s="41">
        <v>10</v>
      </c>
      <c r="J116" s="40" t="s">
        <v>169</v>
      </c>
      <c r="K116" s="41">
        <f t="shared" si="3"/>
        <v>10</v>
      </c>
      <c r="L116" s="41"/>
      <c r="M116" s="41"/>
      <c r="N116" s="41"/>
      <c r="O116" s="41">
        <v>10</v>
      </c>
      <c r="P116" s="26" t="s">
        <v>298</v>
      </c>
    </row>
    <row r="117" s="6" customFormat="1" ht="56.25" spans="1:232">
      <c r="A117" s="18">
        <v>66</v>
      </c>
      <c r="B117" s="40" t="s">
        <v>238</v>
      </c>
      <c r="C117" s="40" t="s">
        <v>185</v>
      </c>
      <c r="D117" s="40" t="s">
        <v>169</v>
      </c>
      <c r="E117" s="41">
        <f t="shared" si="2"/>
        <v>10</v>
      </c>
      <c r="F117" s="41"/>
      <c r="G117" s="41"/>
      <c r="H117" s="41"/>
      <c r="I117" s="41">
        <v>10</v>
      </c>
      <c r="J117" s="40" t="s">
        <v>169</v>
      </c>
      <c r="K117" s="41">
        <f t="shared" si="3"/>
        <v>10</v>
      </c>
      <c r="L117" s="41"/>
      <c r="M117" s="41"/>
      <c r="N117" s="41"/>
      <c r="O117" s="41">
        <v>10</v>
      </c>
      <c r="P117" s="26" t="s">
        <v>298</v>
      </c>
    </row>
    <row r="118" s="6" customFormat="1" ht="56.25" spans="1:232">
      <c r="A118" s="18">
        <v>67</v>
      </c>
      <c r="B118" s="40" t="s">
        <v>239</v>
      </c>
      <c r="C118" s="40" t="s">
        <v>185</v>
      </c>
      <c r="D118" s="40" t="s">
        <v>169</v>
      </c>
      <c r="E118" s="41">
        <f t="shared" si="2"/>
        <v>10</v>
      </c>
      <c r="F118" s="41"/>
      <c r="G118" s="41"/>
      <c r="H118" s="41"/>
      <c r="I118" s="41">
        <v>10</v>
      </c>
      <c r="J118" s="40" t="s">
        <v>169</v>
      </c>
      <c r="K118" s="41">
        <f t="shared" si="3"/>
        <v>10</v>
      </c>
      <c r="L118" s="41"/>
      <c r="M118" s="41"/>
      <c r="N118" s="41"/>
      <c r="O118" s="41">
        <v>10</v>
      </c>
      <c r="P118" s="26" t="s">
        <v>298</v>
      </c>
    </row>
    <row r="119" s="6" customFormat="1" ht="37.5" spans="1:232">
      <c r="A119" s="18">
        <v>68</v>
      </c>
      <c r="B119" s="40" t="s">
        <v>240</v>
      </c>
      <c r="C119" s="40" t="s">
        <v>241</v>
      </c>
      <c r="D119" s="40" t="s">
        <v>169</v>
      </c>
      <c r="E119" s="41">
        <f t="shared" si="2"/>
        <v>20</v>
      </c>
      <c r="F119" s="41"/>
      <c r="G119" s="41"/>
      <c r="H119" s="41"/>
      <c r="I119" s="41">
        <v>20</v>
      </c>
      <c r="J119" s="40" t="s">
        <v>169</v>
      </c>
      <c r="K119" s="41">
        <f t="shared" si="3"/>
        <v>20</v>
      </c>
      <c r="L119" s="41"/>
      <c r="M119" s="41"/>
      <c r="N119" s="41"/>
      <c r="O119" s="41">
        <v>20</v>
      </c>
      <c r="P119" s="2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</row>
    <row r="120" s="6" customFormat="1" ht="40" customHeight="1" spans="1:232">
      <c r="A120" s="18">
        <v>69</v>
      </c>
      <c r="B120" s="40" t="s">
        <v>242</v>
      </c>
      <c r="C120" s="40" t="s">
        <v>167</v>
      </c>
      <c r="D120" s="40" t="s">
        <v>168</v>
      </c>
      <c r="E120" s="41">
        <f t="shared" si="2"/>
        <v>1514.249181</v>
      </c>
      <c r="F120" s="41">
        <v>836.977909</v>
      </c>
      <c r="G120" s="41">
        <v>677.271272</v>
      </c>
      <c r="H120" s="41"/>
      <c r="I120" s="41"/>
      <c r="J120" s="40" t="s">
        <v>168</v>
      </c>
      <c r="K120" s="41">
        <f t="shared" si="3"/>
        <v>1426.32611</v>
      </c>
      <c r="L120" s="41">
        <f>836.977909-17.9327-1.490739+14.7772</f>
        <v>832.33167</v>
      </c>
      <c r="M120" s="71">
        <f>677.271272-32-30.46237-14.7772-6.037262</f>
        <v>593.99444</v>
      </c>
      <c r="N120" s="41"/>
      <c r="O120" s="41"/>
      <c r="P120" s="26" t="s">
        <v>303</v>
      </c>
      <c r="R120" s="74">
        <v>819.207579</v>
      </c>
      <c r="S120" s="72">
        <v>677.271272</v>
      </c>
    </row>
    <row r="121" s="6" customFormat="1" ht="40" customHeight="1" spans="1:232">
      <c r="A121" s="18"/>
      <c r="B121" s="40"/>
      <c r="C121" s="40"/>
      <c r="D121" s="40" t="s">
        <v>174</v>
      </c>
      <c r="E121" s="41">
        <f t="shared" si="2"/>
        <v>67</v>
      </c>
      <c r="F121" s="41">
        <v>67</v>
      </c>
      <c r="G121" s="41"/>
      <c r="H121" s="41"/>
      <c r="I121" s="41"/>
      <c r="J121" s="40" t="s">
        <v>174</v>
      </c>
      <c r="K121" s="41">
        <f t="shared" si="3"/>
        <v>67</v>
      </c>
      <c r="L121" s="41">
        <v>67</v>
      </c>
      <c r="M121" s="41"/>
      <c r="N121" s="41"/>
      <c r="O121" s="41"/>
      <c r="P121" s="26"/>
    </row>
    <row r="122" s="6" customFormat="1" ht="40" customHeight="1" spans="1:232">
      <c r="A122" s="18"/>
      <c r="B122" s="40"/>
      <c r="C122" s="40"/>
      <c r="D122" s="40" t="s">
        <v>186</v>
      </c>
      <c r="E122" s="41">
        <f t="shared" si="2"/>
        <v>22.728728</v>
      </c>
      <c r="F122" s="41"/>
      <c r="G122" s="41"/>
      <c r="H122" s="41">
        <v>22.728728</v>
      </c>
      <c r="I122" s="41"/>
      <c r="J122" s="40" t="s">
        <v>186</v>
      </c>
      <c r="K122" s="41">
        <f t="shared" si="3"/>
        <v>22.728728</v>
      </c>
      <c r="L122" s="41"/>
      <c r="M122" s="41"/>
      <c r="N122" s="41">
        <f>22.728728</f>
        <v>22.728728</v>
      </c>
      <c r="O122" s="41"/>
      <c r="P122" s="26"/>
    </row>
    <row r="123" s="6" customFormat="1" ht="40" customHeight="1" spans="1:232">
      <c r="A123" s="18"/>
      <c r="B123" s="40"/>
      <c r="C123" s="40"/>
      <c r="D123" s="40" t="s">
        <v>182</v>
      </c>
      <c r="E123" s="41">
        <f t="shared" si="2"/>
        <v>138</v>
      </c>
      <c r="F123" s="41">
        <v>60</v>
      </c>
      <c r="G123" s="41">
        <v>78</v>
      </c>
      <c r="H123" s="41"/>
      <c r="I123" s="41"/>
      <c r="J123" s="40" t="s">
        <v>182</v>
      </c>
      <c r="K123" s="41">
        <f t="shared" si="3"/>
        <v>138</v>
      </c>
      <c r="L123" s="41">
        <f>60-14.7772</f>
        <v>45.2228</v>
      </c>
      <c r="M123" s="41">
        <f>78+14.7772</f>
        <v>92.7772</v>
      </c>
      <c r="N123" s="41"/>
      <c r="O123" s="41"/>
      <c r="P123" s="26"/>
      <c r="S123" s="6">
        <v>78</v>
      </c>
    </row>
    <row r="124" s="6" customFormat="1" ht="40" customHeight="1" spans="1:232">
      <c r="A124" s="18"/>
      <c r="B124" s="40"/>
      <c r="C124" s="40"/>
      <c r="D124" s="40" t="s">
        <v>169</v>
      </c>
      <c r="E124" s="41">
        <f t="shared" si="2"/>
        <v>146.022091</v>
      </c>
      <c r="F124" s="41"/>
      <c r="G124" s="41"/>
      <c r="H124" s="41"/>
      <c r="I124" s="41">
        <v>146.022091</v>
      </c>
      <c r="J124" s="40" t="s">
        <v>169</v>
      </c>
      <c r="K124" s="41">
        <f t="shared" si="3"/>
        <v>40</v>
      </c>
      <c r="L124" s="41"/>
      <c r="M124" s="41"/>
      <c r="N124" s="41"/>
      <c r="O124" s="41">
        <v>40</v>
      </c>
      <c r="P124" s="26"/>
    </row>
    <row r="125" s="6" customFormat="1" ht="37.5" spans="1:232">
      <c r="A125" s="18">
        <v>70</v>
      </c>
      <c r="B125" s="40" t="s">
        <v>243</v>
      </c>
      <c r="C125" s="40" t="s">
        <v>185</v>
      </c>
      <c r="D125" s="40" t="s">
        <v>168</v>
      </c>
      <c r="E125" s="41">
        <f t="shared" si="2"/>
        <v>15</v>
      </c>
      <c r="F125" s="41">
        <v>15</v>
      </c>
      <c r="G125" s="41"/>
      <c r="H125" s="42"/>
      <c r="I125" s="41"/>
      <c r="J125" s="40" t="s">
        <v>168</v>
      </c>
      <c r="K125" s="41">
        <f t="shared" si="3"/>
        <v>15</v>
      </c>
      <c r="L125" s="41">
        <v>15</v>
      </c>
      <c r="M125" s="41"/>
      <c r="N125" s="42"/>
      <c r="O125" s="41"/>
      <c r="P125" s="27"/>
    </row>
    <row r="126" s="6" customFormat="1" ht="37.5" spans="1:232">
      <c r="A126" s="18"/>
      <c r="B126" s="40"/>
      <c r="C126" s="40"/>
      <c r="D126" s="40" t="s">
        <v>186</v>
      </c>
      <c r="E126" s="41">
        <f t="shared" si="2"/>
        <v>35</v>
      </c>
      <c r="F126" s="41"/>
      <c r="G126" s="41"/>
      <c r="H126" s="41">
        <v>35</v>
      </c>
      <c r="I126" s="41"/>
      <c r="J126" s="40" t="s">
        <v>186</v>
      </c>
      <c r="K126" s="41">
        <f t="shared" si="3"/>
        <v>32</v>
      </c>
      <c r="L126" s="41"/>
      <c r="M126" s="41"/>
      <c r="N126" s="71">
        <f>35-3</f>
        <v>32</v>
      </c>
      <c r="O126" s="41"/>
      <c r="P126" s="27"/>
      <c r="T126" s="72">
        <v>32.745393</v>
      </c>
    </row>
    <row r="127" s="6" customFormat="1" ht="48" spans="1:232">
      <c r="A127" s="18">
        <v>71</v>
      </c>
      <c r="B127" s="40" t="s">
        <v>244</v>
      </c>
      <c r="C127" s="40" t="s">
        <v>167</v>
      </c>
      <c r="D127" s="40" t="s">
        <v>168</v>
      </c>
      <c r="E127" s="41">
        <f t="shared" si="2"/>
        <v>300</v>
      </c>
      <c r="F127" s="41">
        <v>150</v>
      </c>
      <c r="G127" s="41">
        <v>150</v>
      </c>
      <c r="H127" s="41"/>
      <c r="I127" s="41"/>
      <c r="J127" s="40" t="s">
        <v>168</v>
      </c>
      <c r="K127" s="41">
        <f t="shared" si="3"/>
        <v>270</v>
      </c>
      <c r="L127" s="41">
        <v>150</v>
      </c>
      <c r="M127" s="71">
        <f>150-30</f>
        <v>120</v>
      </c>
      <c r="N127" s="41"/>
      <c r="O127" s="41"/>
      <c r="P127" s="26" t="s">
        <v>304</v>
      </c>
      <c r="R127" s="6">
        <v>150</v>
      </c>
      <c r="S127" s="72">
        <v>149.5</v>
      </c>
    </row>
    <row r="128" s="6" customFormat="1" ht="37.5" spans="1:232">
      <c r="A128" s="18">
        <v>72</v>
      </c>
      <c r="B128" s="40" t="s">
        <v>245</v>
      </c>
      <c r="C128" s="40" t="s">
        <v>241</v>
      </c>
      <c r="D128" s="40" t="s">
        <v>168</v>
      </c>
      <c r="E128" s="41">
        <f t="shared" si="2"/>
        <v>17.3</v>
      </c>
      <c r="F128" s="41"/>
      <c r="G128" s="41">
        <v>17.3</v>
      </c>
      <c r="H128" s="41"/>
      <c r="I128" s="41"/>
      <c r="J128" s="40" t="s">
        <v>168</v>
      </c>
      <c r="K128" s="41">
        <f t="shared" si="3"/>
        <v>16.778118</v>
      </c>
      <c r="L128" s="41"/>
      <c r="M128" s="41">
        <v>16.778118</v>
      </c>
      <c r="N128" s="41"/>
      <c r="O128" s="41"/>
      <c r="P128" s="27"/>
    </row>
    <row r="129" s="6" customFormat="1" ht="39" customHeight="1" spans="1:19">
      <c r="A129" s="18">
        <v>73</v>
      </c>
      <c r="B129" s="40" t="s">
        <v>246</v>
      </c>
      <c r="C129" s="40" t="s">
        <v>167</v>
      </c>
      <c r="D129" s="40" t="s">
        <v>168</v>
      </c>
      <c r="E129" s="41">
        <f t="shared" si="2"/>
        <v>550</v>
      </c>
      <c r="F129" s="41">
        <v>350</v>
      </c>
      <c r="G129" s="41">
        <v>200</v>
      </c>
      <c r="H129" s="41"/>
      <c r="I129" s="42"/>
      <c r="J129" s="40" t="s">
        <v>168</v>
      </c>
      <c r="K129" s="41">
        <f t="shared" si="3"/>
        <v>550</v>
      </c>
      <c r="L129" s="41">
        <v>350</v>
      </c>
      <c r="M129" s="41">
        <v>200</v>
      </c>
      <c r="N129" s="41"/>
      <c r="O129" s="42"/>
      <c r="P129" s="26" t="s">
        <v>305</v>
      </c>
    </row>
    <row r="130" s="6" customFormat="1" ht="39" customHeight="1" spans="1:19">
      <c r="A130" s="18"/>
      <c r="B130" s="40"/>
      <c r="C130" s="40"/>
      <c r="D130" s="40" t="s">
        <v>174</v>
      </c>
      <c r="E130" s="41">
        <f t="shared" si="2"/>
        <v>330</v>
      </c>
      <c r="F130" s="41">
        <v>330</v>
      </c>
      <c r="G130" s="41"/>
      <c r="H130" s="41"/>
      <c r="I130" s="42"/>
      <c r="J130" s="40" t="s">
        <v>174</v>
      </c>
      <c r="K130" s="41">
        <f t="shared" si="3"/>
        <v>225</v>
      </c>
      <c r="L130" s="41">
        <f>330-50-55</f>
        <v>225</v>
      </c>
      <c r="M130" s="41"/>
      <c r="N130" s="41"/>
      <c r="O130" s="42"/>
      <c r="P130" s="26"/>
    </row>
    <row r="131" s="6" customFormat="1" ht="39" customHeight="1" spans="1:19">
      <c r="A131" s="18"/>
      <c r="B131" s="40"/>
      <c r="C131" s="40"/>
      <c r="D131" s="40" t="s">
        <v>169</v>
      </c>
      <c r="E131" s="41">
        <f t="shared" si="2"/>
        <v>50</v>
      </c>
      <c r="F131" s="41"/>
      <c r="G131" s="41"/>
      <c r="H131" s="41"/>
      <c r="I131" s="41">
        <v>50</v>
      </c>
      <c r="J131" s="40" t="s">
        <v>169</v>
      </c>
      <c r="K131" s="41">
        <f t="shared" si="3"/>
        <v>0</v>
      </c>
      <c r="L131" s="41"/>
      <c r="M131" s="41"/>
      <c r="N131" s="41"/>
      <c r="O131" s="41">
        <f>50-50</f>
        <v>0</v>
      </c>
      <c r="P131" s="26"/>
    </row>
    <row r="132" s="6" customFormat="1" ht="52" customHeight="1" spans="1:19">
      <c r="A132" s="18">
        <v>74</v>
      </c>
      <c r="B132" s="40" t="s">
        <v>247</v>
      </c>
      <c r="C132" s="40" t="s">
        <v>167</v>
      </c>
      <c r="D132" s="40" t="s">
        <v>168</v>
      </c>
      <c r="E132" s="41">
        <f t="shared" si="2"/>
        <v>420</v>
      </c>
      <c r="F132" s="41">
        <v>420</v>
      </c>
      <c r="G132" s="41"/>
      <c r="H132" s="42"/>
      <c r="I132" s="41"/>
      <c r="J132" s="40" t="s">
        <v>168</v>
      </c>
      <c r="K132" s="41">
        <f t="shared" si="3"/>
        <v>504.608864</v>
      </c>
      <c r="L132" s="41">
        <v>420</v>
      </c>
      <c r="M132" s="63">
        <v>84.608864</v>
      </c>
      <c r="N132" s="42"/>
      <c r="O132" s="41"/>
      <c r="P132" s="26" t="s">
        <v>306</v>
      </c>
      <c r="R132" s="6">
        <v>398.15936</v>
      </c>
      <c r="S132" s="72">
        <v>84.608864</v>
      </c>
    </row>
    <row r="133" s="6" customFormat="1" ht="52" customHeight="1" spans="1:19">
      <c r="A133" s="18"/>
      <c r="B133" s="40"/>
      <c r="C133" s="40"/>
      <c r="D133" s="40" t="s">
        <v>186</v>
      </c>
      <c r="E133" s="41">
        <f t="shared" si="2"/>
        <v>80</v>
      </c>
      <c r="F133" s="41"/>
      <c r="G133" s="41"/>
      <c r="H133" s="41">
        <v>80</v>
      </c>
      <c r="I133" s="41"/>
      <c r="J133" s="40" t="s">
        <v>186</v>
      </c>
      <c r="K133" s="41">
        <f t="shared" si="3"/>
        <v>0</v>
      </c>
      <c r="L133" s="41"/>
      <c r="M133" s="41"/>
      <c r="N133" s="41">
        <v>0</v>
      </c>
      <c r="O133" s="41"/>
      <c r="P133" s="27"/>
    </row>
    <row r="134" s="6" customFormat="1" ht="56.25" spans="1:19">
      <c r="A134" s="18">
        <v>75</v>
      </c>
      <c r="B134" s="40" t="s">
        <v>248</v>
      </c>
      <c r="C134" s="40" t="s">
        <v>167</v>
      </c>
      <c r="D134" s="40" t="s">
        <v>168</v>
      </c>
      <c r="E134" s="41">
        <f t="shared" si="2"/>
        <v>50</v>
      </c>
      <c r="F134" s="41"/>
      <c r="G134" s="41">
        <v>50</v>
      </c>
      <c r="H134" s="41"/>
      <c r="I134" s="41"/>
      <c r="J134" s="40" t="s">
        <v>168</v>
      </c>
      <c r="K134" s="41">
        <f t="shared" si="3"/>
        <v>70</v>
      </c>
      <c r="L134" s="41"/>
      <c r="M134" s="41">
        <f>50+20</f>
        <v>70</v>
      </c>
      <c r="N134" s="41"/>
      <c r="O134" s="41"/>
      <c r="P134" s="27"/>
    </row>
    <row r="135" s="6" customFormat="1" ht="57" customHeight="1" spans="1:19">
      <c r="A135" s="18">
        <v>76</v>
      </c>
      <c r="B135" s="40" t="s">
        <v>249</v>
      </c>
      <c r="C135" s="40" t="s">
        <v>167</v>
      </c>
      <c r="D135" s="40" t="s">
        <v>182</v>
      </c>
      <c r="E135" s="41">
        <f t="shared" ref="E135:E154" si="4">F135+G135+H135+I135</f>
        <v>22</v>
      </c>
      <c r="F135" s="41"/>
      <c r="G135" s="41">
        <v>22</v>
      </c>
      <c r="H135" s="41"/>
      <c r="I135" s="41"/>
      <c r="J135" s="40" t="s">
        <v>182</v>
      </c>
      <c r="K135" s="41">
        <f t="shared" ref="K135:K181" si="5">L135+M135+N135+O135</f>
        <v>22</v>
      </c>
      <c r="L135" s="41"/>
      <c r="M135" s="41">
        <v>22</v>
      </c>
      <c r="N135" s="41"/>
      <c r="O135" s="41"/>
      <c r="P135" s="27"/>
    </row>
    <row r="136" s="6" customFormat="1" ht="111" spans="1:19">
      <c r="A136" s="18">
        <v>77</v>
      </c>
      <c r="B136" s="40" t="s">
        <v>250</v>
      </c>
      <c r="C136" s="40" t="s">
        <v>167</v>
      </c>
      <c r="D136" s="40" t="s">
        <v>168</v>
      </c>
      <c r="E136" s="41">
        <f t="shared" si="4"/>
        <v>350</v>
      </c>
      <c r="F136" s="41">
        <v>340</v>
      </c>
      <c r="G136" s="41">
        <v>10</v>
      </c>
      <c r="H136" s="41"/>
      <c r="I136" s="41"/>
      <c r="J136" s="40" t="s">
        <v>168</v>
      </c>
      <c r="K136" s="41">
        <f t="shared" si="5"/>
        <v>320</v>
      </c>
      <c r="L136" s="41">
        <f>340-20</f>
        <v>320</v>
      </c>
      <c r="M136" s="41">
        <f>10-10</f>
        <v>0</v>
      </c>
      <c r="N136" s="41"/>
      <c r="O136" s="41"/>
      <c r="P136" s="26" t="s">
        <v>308</v>
      </c>
    </row>
    <row r="137" s="6" customFormat="1" ht="56.25" spans="1:19">
      <c r="A137" s="18">
        <v>78</v>
      </c>
      <c r="B137" s="40" t="s">
        <v>251</v>
      </c>
      <c r="C137" s="40" t="s">
        <v>185</v>
      </c>
      <c r="D137" s="40" t="s">
        <v>168</v>
      </c>
      <c r="E137" s="41">
        <f t="shared" si="4"/>
        <v>36</v>
      </c>
      <c r="F137" s="41">
        <v>36</v>
      </c>
      <c r="G137" s="41"/>
      <c r="H137" s="41"/>
      <c r="I137" s="41"/>
      <c r="J137" s="40" t="s">
        <v>168</v>
      </c>
      <c r="K137" s="41">
        <f t="shared" si="5"/>
        <v>37.6826</v>
      </c>
      <c r="L137" s="41">
        <v>37.6826</v>
      </c>
      <c r="M137" s="41"/>
      <c r="N137" s="41"/>
      <c r="O137" s="41"/>
      <c r="P137" s="26" t="s">
        <v>292</v>
      </c>
    </row>
    <row r="138" s="6" customFormat="1" ht="56.25" spans="1:19">
      <c r="A138" s="18">
        <v>79</v>
      </c>
      <c r="B138" s="40" t="s">
        <v>252</v>
      </c>
      <c r="C138" s="40" t="s">
        <v>185</v>
      </c>
      <c r="D138" s="40" t="s">
        <v>168</v>
      </c>
      <c r="E138" s="41">
        <f t="shared" si="4"/>
        <v>41.12</v>
      </c>
      <c r="F138" s="41">
        <v>41.12</v>
      </c>
      <c r="G138" s="41"/>
      <c r="H138" s="41"/>
      <c r="I138" s="41"/>
      <c r="J138" s="40" t="s">
        <v>168</v>
      </c>
      <c r="K138" s="41">
        <f t="shared" si="5"/>
        <v>42.5929</v>
      </c>
      <c r="L138" s="41">
        <v>42.5929</v>
      </c>
      <c r="M138" s="41"/>
      <c r="N138" s="41"/>
      <c r="O138" s="41"/>
      <c r="P138" s="27"/>
    </row>
    <row r="139" s="1" customFormat="1" ht="37.5" spans="1:19">
      <c r="A139" s="18">
        <v>80</v>
      </c>
      <c r="B139" s="40" t="s">
        <v>253</v>
      </c>
      <c r="C139" s="40" t="s">
        <v>241</v>
      </c>
      <c r="D139" s="40" t="s">
        <v>168</v>
      </c>
      <c r="E139" s="41">
        <f t="shared" si="4"/>
        <v>16.87</v>
      </c>
      <c r="F139" s="41"/>
      <c r="G139" s="41">
        <v>16.87</v>
      </c>
      <c r="H139" s="41"/>
      <c r="I139" s="41"/>
      <c r="J139" s="40" t="s">
        <v>168</v>
      </c>
      <c r="K139" s="41">
        <f t="shared" si="5"/>
        <v>16.87</v>
      </c>
      <c r="L139" s="41"/>
      <c r="M139" s="41">
        <v>16.87</v>
      </c>
      <c r="N139" s="41"/>
      <c r="O139" s="41"/>
      <c r="P139" s="27"/>
      <c r="Q139" s="6"/>
    </row>
    <row r="140" s="1" customFormat="1" ht="75" customHeight="1" spans="1:19">
      <c r="A140" s="18">
        <v>81</v>
      </c>
      <c r="B140" s="40" t="s">
        <v>254</v>
      </c>
      <c r="C140" s="40" t="s">
        <v>167</v>
      </c>
      <c r="D140" s="40" t="s">
        <v>182</v>
      </c>
      <c r="E140" s="41">
        <f t="shared" si="4"/>
        <v>30</v>
      </c>
      <c r="F140" s="41"/>
      <c r="G140" s="41">
        <v>30</v>
      </c>
      <c r="H140" s="41"/>
      <c r="I140" s="41"/>
      <c r="J140" s="40" t="s">
        <v>182</v>
      </c>
      <c r="K140" s="41">
        <f t="shared" si="5"/>
        <v>30</v>
      </c>
      <c r="L140" s="41"/>
      <c r="M140" s="41">
        <v>30</v>
      </c>
      <c r="N140" s="41"/>
      <c r="O140" s="41"/>
      <c r="P140" s="27"/>
      <c r="Q140" s="6"/>
    </row>
    <row r="141" s="6" customFormat="1" ht="37.5" spans="1:19">
      <c r="A141" s="18">
        <v>82</v>
      </c>
      <c r="B141" s="40" t="s">
        <v>255</v>
      </c>
      <c r="C141" s="40" t="s">
        <v>241</v>
      </c>
      <c r="D141" s="40" t="s">
        <v>168</v>
      </c>
      <c r="E141" s="41">
        <f t="shared" si="4"/>
        <v>27.4</v>
      </c>
      <c r="F141" s="41"/>
      <c r="G141" s="41">
        <v>27.4</v>
      </c>
      <c r="H141" s="41"/>
      <c r="I141" s="41"/>
      <c r="J141" s="40" t="s">
        <v>168</v>
      </c>
      <c r="K141" s="41">
        <f t="shared" si="5"/>
        <v>27.852277</v>
      </c>
      <c r="L141" s="41"/>
      <c r="M141" s="41">
        <v>27.852277</v>
      </c>
      <c r="N141" s="41"/>
      <c r="O141" s="41"/>
      <c r="P141" s="27"/>
    </row>
    <row r="142" s="6" customFormat="1" ht="37.5" spans="1:19">
      <c r="A142" s="18">
        <v>83</v>
      </c>
      <c r="B142" s="40" t="s">
        <v>256</v>
      </c>
      <c r="C142" s="40" t="s">
        <v>241</v>
      </c>
      <c r="D142" s="40" t="s">
        <v>168</v>
      </c>
      <c r="E142" s="41">
        <f t="shared" si="4"/>
        <v>28.48</v>
      </c>
      <c r="F142" s="41"/>
      <c r="G142" s="41">
        <v>28.48</v>
      </c>
      <c r="H142" s="41"/>
      <c r="I142" s="41"/>
      <c r="J142" s="40" t="s">
        <v>168</v>
      </c>
      <c r="K142" s="41">
        <f t="shared" si="5"/>
        <v>28.48</v>
      </c>
      <c r="L142" s="41"/>
      <c r="M142" s="41">
        <v>28.48</v>
      </c>
      <c r="N142" s="41"/>
      <c r="O142" s="41"/>
      <c r="P142" s="27"/>
    </row>
    <row r="143" s="6" customFormat="1" ht="63" customHeight="1" spans="1:19">
      <c r="A143" s="18">
        <v>84</v>
      </c>
      <c r="B143" s="40" t="s">
        <v>257</v>
      </c>
      <c r="C143" s="40" t="s">
        <v>167</v>
      </c>
      <c r="D143" s="40" t="s">
        <v>182</v>
      </c>
      <c r="E143" s="41">
        <f t="shared" si="4"/>
        <v>50</v>
      </c>
      <c r="F143" s="41"/>
      <c r="G143" s="41">
        <v>50</v>
      </c>
      <c r="H143" s="41"/>
      <c r="I143" s="41"/>
      <c r="J143" s="40" t="s">
        <v>182</v>
      </c>
      <c r="K143" s="41">
        <f t="shared" si="5"/>
        <v>50</v>
      </c>
      <c r="L143" s="41"/>
      <c r="M143" s="41">
        <v>50</v>
      </c>
      <c r="N143" s="41"/>
      <c r="O143" s="41"/>
      <c r="P143" s="27"/>
    </row>
    <row r="144" s="6" customFormat="1" ht="111" customHeight="1" spans="1:19">
      <c r="A144" s="18">
        <v>85</v>
      </c>
      <c r="B144" s="40" t="s">
        <v>258</v>
      </c>
      <c r="C144" s="40" t="s">
        <v>167</v>
      </c>
      <c r="D144" s="40" t="s">
        <v>168</v>
      </c>
      <c r="E144" s="41">
        <f t="shared" si="4"/>
        <v>400</v>
      </c>
      <c r="F144" s="41">
        <v>260</v>
      </c>
      <c r="G144" s="41">
        <v>140</v>
      </c>
      <c r="H144" s="41"/>
      <c r="I144" s="41"/>
      <c r="J144" s="40" t="s">
        <v>168</v>
      </c>
      <c r="K144" s="41">
        <f t="shared" si="5"/>
        <v>370</v>
      </c>
      <c r="L144" s="41">
        <f>260-30</f>
        <v>230</v>
      </c>
      <c r="M144" s="41">
        <v>140</v>
      </c>
      <c r="N144" s="41"/>
      <c r="O144" s="41"/>
      <c r="P144" s="26" t="s">
        <v>309</v>
      </c>
    </row>
    <row r="145" s="6" customFormat="1" ht="37.5" spans="1:20">
      <c r="A145" s="18">
        <v>86</v>
      </c>
      <c r="B145" s="40" t="s">
        <v>259</v>
      </c>
      <c r="C145" s="40" t="s">
        <v>241</v>
      </c>
      <c r="D145" s="40" t="s">
        <v>168</v>
      </c>
      <c r="E145" s="41">
        <f t="shared" si="4"/>
        <v>14</v>
      </c>
      <c r="F145" s="41"/>
      <c r="G145" s="41">
        <v>14</v>
      </c>
      <c r="H145" s="41"/>
      <c r="I145" s="41"/>
      <c r="J145" s="40" t="s">
        <v>168</v>
      </c>
      <c r="K145" s="41">
        <f t="shared" si="5"/>
        <v>13.210729</v>
      </c>
      <c r="L145" s="41"/>
      <c r="M145" s="41">
        <v>13.210729</v>
      </c>
      <c r="N145" s="41"/>
      <c r="O145" s="41"/>
      <c r="P145" s="27"/>
    </row>
    <row r="146" s="6" customFormat="1" ht="37.5" spans="1:20">
      <c r="A146" s="18">
        <v>87</v>
      </c>
      <c r="B146" s="40" t="s">
        <v>260</v>
      </c>
      <c r="C146" s="40" t="s">
        <v>241</v>
      </c>
      <c r="D146" s="40" t="s">
        <v>168</v>
      </c>
      <c r="E146" s="41">
        <f t="shared" si="4"/>
        <v>47.38</v>
      </c>
      <c r="F146" s="41"/>
      <c r="G146" s="41">
        <v>47.38</v>
      </c>
      <c r="H146" s="41"/>
      <c r="I146" s="41"/>
      <c r="J146" s="40" t="s">
        <v>168</v>
      </c>
      <c r="K146" s="41">
        <f t="shared" si="5"/>
        <v>43.708526</v>
      </c>
      <c r="L146" s="41"/>
      <c r="M146" s="41">
        <v>43.708526</v>
      </c>
      <c r="N146" s="41"/>
      <c r="O146" s="41"/>
      <c r="P146" s="27"/>
    </row>
    <row r="147" s="6" customFormat="1" ht="37.5" spans="1:20">
      <c r="A147" s="65">
        <v>88</v>
      </c>
      <c r="B147" s="40" t="s">
        <v>261</v>
      </c>
      <c r="C147" s="40" t="s">
        <v>262</v>
      </c>
      <c r="D147" s="40" t="s">
        <v>168</v>
      </c>
      <c r="E147" s="41">
        <f t="shared" si="4"/>
        <v>9</v>
      </c>
      <c r="F147" s="41">
        <v>9</v>
      </c>
      <c r="G147" s="41"/>
      <c r="H147" s="41"/>
      <c r="I147" s="42"/>
      <c r="J147" s="40" t="s">
        <v>168</v>
      </c>
      <c r="K147" s="41">
        <f t="shared" si="5"/>
        <v>9</v>
      </c>
      <c r="L147" s="41">
        <v>9</v>
      </c>
      <c r="M147" s="41"/>
      <c r="N147" s="41"/>
      <c r="O147" s="42"/>
      <c r="P147" s="27"/>
    </row>
    <row r="148" s="6" customFormat="1" ht="37.5" spans="1:20">
      <c r="A148" s="66"/>
      <c r="B148" s="40"/>
      <c r="C148" s="40"/>
      <c r="D148" s="40" t="s">
        <v>169</v>
      </c>
      <c r="E148" s="41">
        <f t="shared" si="4"/>
        <v>1.485152</v>
      </c>
      <c r="F148" s="41"/>
      <c r="G148" s="41"/>
      <c r="H148" s="41"/>
      <c r="I148" s="41">
        <v>1.485152</v>
      </c>
      <c r="J148" s="40" t="s">
        <v>169</v>
      </c>
      <c r="K148" s="41">
        <f t="shared" si="5"/>
        <v>0.375428</v>
      </c>
      <c r="L148" s="41"/>
      <c r="M148" s="41"/>
      <c r="N148" s="41"/>
      <c r="O148" s="41">
        <v>0.375428</v>
      </c>
      <c r="P148" s="27"/>
    </row>
    <row r="149" s="1" customFormat="1" ht="37.5" spans="1:20">
      <c r="A149" s="18">
        <v>89</v>
      </c>
      <c r="B149" s="40" t="s">
        <v>263</v>
      </c>
      <c r="C149" s="40" t="s">
        <v>241</v>
      </c>
      <c r="D149" s="40" t="s">
        <v>168</v>
      </c>
      <c r="E149" s="41">
        <f t="shared" si="4"/>
        <v>62.32</v>
      </c>
      <c r="F149" s="41"/>
      <c r="G149" s="41">
        <v>62.32</v>
      </c>
      <c r="H149" s="41"/>
      <c r="I149" s="41"/>
      <c r="J149" s="40" t="s">
        <v>168</v>
      </c>
      <c r="K149" s="41">
        <f t="shared" si="5"/>
        <v>62.32</v>
      </c>
      <c r="L149" s="41"/>
      <c r="M149" s="41">
        <v>62.32</v>
      </c>
      <c r="N149" s="41"/>
      <c r="O149" s="41"/>
      <c r="P149" s="27"/>
      <c r="Q149" s="6"/>
    </row>
    <row r="150" s="6" customFormat="1" ht="37.5" spans="1:20">
      <c r="A150" s="18">
        <v>90</v>
      </c>
      <c r="B150" s="40" t="s">
        <v>264</v>
      </c>
      <c r="C150" s="40" t="s">
        <v>265</v>
      </c>
      <c r="D150" s="40" t="s">
        <v>168</v>
      </c>
      <c r="E150" s="41">
        <f t="shared" si="4"/>
        <v>101</v>
      </c>
      <c r="F150" s="41">
        <v>61</v>
      </c>
      <c r="G150" s="41">
        <v>40</v>
      </c>
      <c r="H150" s="41"/>
      <c r="I150" s="42"/>
      <c r="J150" s="40" t="s">
        <v>168</v>
      </c>
      <c r="K150" s="41">
        <f t="shared" si="5"/>
        <v>101</v>
      </c>
      <c r="L150" s="41">
        <v>61</v>
      </c>
      <c r="M150" s="41">
        <v>40</v>
      </c>
      <c r="N150" s="41"/>
      <c r="O150" s="42"/>
      <c r="P150" s="27"/>
    </row>
    <row r="151" s="6" customFormat="1" ht="37.5" spans="1:20">
      <c r="A151" s="18"/>
      <c r="B151" s="40"/>
      <c r="C151" s="40"/>
      <c r="D151" s="40" t="s">
        <v>169</v>
      </c>
      <c r="E151" s="41">
        <f t="shared" si="4"/>
        <v>307.525401</v>
      </c>
      <c r="F151" s="41"/>
      <c r="G151" s="41"/>
      <c r="H151" s="41"/>
      <c r="I151" s="41">
        <f>308.010553-0.485152</f>
        <v>307.525401</v>
      </c>
      <c r="J151" s="40" t="s">
        <v>169</v>
      </c>
      <c r="K151" s="41">
        <f t="shared" si="5"/>
        <v>227.309205</v>
      </c>
      <c r="L151" s="41"/>
      <c r="M151" s="41"/>
      <c r="N151" s="41"/>
      <c r="O151" s="63">
        <v>227.309205</v>
      </c>
      <c r="P151" s="27"/>
      <c r="T151" s="72">
        <v>227.309205</v>
      </c>
    </row>
    <row r="152" s="1" customFormat="1" ht="48" customHeight="1" spans="1:20">
      <c r="A152" s="18">
        <v>91</v>
      </c>
      <c r="B152" s="40" t="s">
        <v>266</v>
      </c>
      <c r="C152" s="40" t="s">
        <v>167</v>
      </c>
      <c r="D152" s="40" t="s">
        <v>174</v>
      </c>
      <c r="E152" s="41">
        <f t="shared" si="4"/>
        <v>0</v>
      </c>
      <c r="F152" s="41">
        <v>0</v>
      </c>
      <c r="G152" s="42"/>
      <c r="H152" s="42"/>
      <c r="I152" s="42"/>
      <c r="J152" s="40" t="s">
        <v>174</v>
      </c>
      <c r="K152" s="41">
        <f t="shared" si="5"/>
        <v>0</v>
      </c>
      <c r="L152" s="41">
        <v>0</v>
      </c>
      <c r="M152" s="42"/>
      <c r="N152" s="42"/>
      <c r="O152" s="42"/>
      <c r="P152" s="32"/>
      <c r="Q152" s="6"/>
    </row>
    <row r="153" s="1" customFormat="1" ht="48" customHeight="1" spans="1:20">
      <c r="A153" s="18"/>
      <c r="B153" s="40"/>
      <c r="C153" s="40"/>
      <c r="D153" s="40" t="s">
        <v>169</v>
      </c>
      <c r="E153" s="41">
        <f t="shared" si="4"/>
        <v>108.561225</v>
      </c>
      <c r="F153" s="42"/>
      <c r="G153" s="42"/>
      <c r="H153" s="42"/>
      <c r="I153" s="41">
        <v>108.561225</v>
      </c>
      <c r="J153" s="40" t="s">
        <v>169</v>
      </c>
      <c r="K153" s="41">
        <f t="shared" si="5"/>
        <v>109.0425</v>
      </c>
      <c r="L153" s="42"/>
      <c r="M153" s="42"/>
      <c r="N153" s="42"/>
      <c r="O153" s="41">
        <f>108.561225+0.481275</f>
        <v>109.0425</v>
      </c>
      <c r="P153" s="32"/>
      <c r="Q153" s="6"/>
    </row>
    <row r="154" s="1" customFormat="1" ht="65" customHeight="1" spans="1:20">
      <c r="A154" s="18">
        <v>92</v>
      </c>
      <c r="B154" s="40" t="s">
        <v>267</v>
      </c>
      <c r="C154" s="40" t="s">
        <v>167</v>
      </c>
      <c r="D154" s="40" t="s">
        <v>174</v>
      </c>
      <c r="E154" s="41">
        <f t="shared" si="4"/>
        <v>12</v>
      </c>
      <c r="F154" s="41">
        <v>12</v>
      </c>
      <c r="G154" s="42"/>
      <c r="H154" s="42"/>
      <c r="I154" s="42"/>
      <c r="J154" s="40" t="s">
        <v>174</v>
      </c>
      <c r="K154" s="41">
        <f t="shared" si="5"/>
        <v>12</v>
      </c>
      <c r="L154" s="41">
        <v>12</v>
      </c>
      <c r="M154" s="42"/>
      <c r="N154" s="42"/>
      <c r="O154" s="42"/>
      <c r="P154" s="32"/>
      <c r="Q154" s="6"/>
    </row>
    <row r="155" s="48" customFormat="1" ht="38" customHeight="1" spans="1:20">
      <c r="A155" s="52">
        <v>93</v>
      </c>
      <c r="B155" s="52" t="s">
        <v>268</v>
      </c>
      <c r="C155" s="52" t="s">
        <v>167</v>
      </c>
      <c r="D155" s="40" t="s">
        <v>168</v>
      </c>
      <c r="E155" s="41"/>
      <c r="F155" s="41"/>
      <c r="G155" s="42"/>
      <c r="H155" s="42"/>
      <c r="I155" s="42"/>
      <c r="J155" s="40" t="s">
        <v>168</v>
      </c>
      <c r="K155" s="41">
        <f t="shared" si="5"/>
        <v>205.037262</v>
      </c>
      <c r="L155" s="20">
        <v>76</v>
      </c>
      <c r="M155" s="20">
        <f>415.5219-18-255.555+1.55-0.5169-20+6.037262</f>
        <v>129.037262</v>
      </c>
      <c r="N155" s="20"/>
      <c r="O155" s="20"/>
      <c r="P155" s="75" t="s">
        <v>269</v>
      </c>
      <c r="Q155" s="6"/>
    </row>
    <row r="156" s="48" customFormat="1" ht="38" customHeight="1" spans="1:20">
      <c r="A156" s="56"/>
      <c r="B156" s="56"/>
      <c r="C156" s="56"/>
      <c r="D156" s="40" t="s">
        <v>174</v>
      </c>
      <c r="E156" s="41"/>
      <c r="F156" s="41"/>
      <c r="G156" s="42"/>
      <c r="H156" s="42"/>
      <c r="I156" s="42"/>
      <c r="J156" s="40" t="s">
        <v>174</v>
      </c>
      <c r="K156" s="41">
        <f t="shared" si="5"/>
        <v>50</v>
      </c>
      <c r="L156" s="20">
        <v>50</v>
      </c>
      <c r="M156" s="20"/>
      <c r="N156" s="20"/>
      <c r="O156" s="20"/>
      <c r="P156" s="76"/>
      <c r="Q156" s="6"/>
    </row>
    <row r="157" s="48" customFormat="1" ht="38" customHeight="1" spans="1:20">
      <c r="A157" s="56"/>
      <c r="B157" s="56"/>
      <c r="C157" s="56"/>
      <c r="D157" s="40" t="s">
        <v>186</v>
      </c>
      <c r="E157" s="41"/>
      <c r="F157" s="41"/>
      <c r="G157" s="42"/>
      <c r="H157" s="42"/>
      <c r="I157" s="42"/>
      <c r="J157" s="40" t="s">
        <v>186</v>
      </c>
      <c r="K157" s="41">
        <f t="shared" si="5"/>
        <v>48.940647</v>
      </c>
      <c r="L157" s="20"/>
      <c r="M157" s="20"/>
      <c r="N157" s="20">
        <f>48.90465+0.035997</f>
        <v>48.940647</v>
      </c>
      <c r="O157" s="20"/>
      <c r="P157" s="76"/>
      <c r="Q157" s="6"/>
    </row>
    <row r="158" s="48" customFormat="1" ht="39" customHeight="1" spans="1:20">
      <c r="A158" s="56"/>
      <c r="B158" s="56"/>
      <c r="C158" s="56"/>
      <c r="D158" s="40" t="s">
        <v>169</v>
      </c>
      <c r="E158" s="41"/>
      <c r="F158" s="41"/>
      <c r="G158" s="42"/>
      <c r="H158" s="42"/>
      <c r="I158" s="42"/>
      <c r="J158" s="40" t="s">
        <v>169</v>
      </c>
      <c r="K158" s="41">
        <f t="shared" si="5"/>
        <v>146.022091</v>
      </c>
      <c r="L158" s="20"/>
      <c r="M158" s="20"/>
      <c r="N158" s="20"/>
      <c r="O158" s="20">
        <f>146.0221-0.000009</f>
        <v>146.022091</v>
      </c>
      <c r="P158" s="76"/>
      <c r="Q158" s="6"/>
    </row>
    <row r="159" s="48" customFormat="1" ht="65" customHeight="1" spans="1:20">
      <c r="A159" s="44">
        <v>94</v>
      </c>
      <c r="B159" s="59" t="s">
        <v>270</v>
      </c>
      <c r="C159" s="59" t="s">
        <v>167</v>
      </c>
      <c r="D159" s="40" t="s">
        <v>186</v>
      </c>
      <c r="E159" s="41"/>
      <c r="F159" s="41"/>
      <c r="G159" s="42"/>
      <c r="H159" s="42"/>
      <c r="I159" s="42"/>
      <c r="J159" s="40" t="s">
        <v>186</v>
      </c>
      <c r="K159" s="41">
        <f t="shared" si="5"/>
        <v>57</v>
      </c>
      <c r="L159" s="20"/>
      <c r="M159" s="20"/>
      <c r="N159" s="20">
        <v>57</v>
      </c>
      <c r="O159" s="20"/>
      <c r="P159" s="26" t="s">
        <v>269</v>
      </c>
      <c r="Q159" s="6"/>
    </row>
    <row r="160" s="48" customFormat="1" ht="65" customHeight="1" spans="1:20">
      <c r="A160" s="44">
        <v>95</v>
      </c>
      <c r="B160" s="59" t="s">
        <v>271</v>
      </c>
      <c r="C160" s="59" t="s">
        <v>167</v>
      </c>
      <c r="D160" s="40" t="s">
        <v>169</v>
      </c>
      <c r="E160" s="41"/>
      <c r="F160" s="41"/>
      <c r="G160" s="42"/>
      <c r="H160" s="42"/>
      <c r="I160" s="42"/>
      <c r="J160" s="40" t="s">
        <v>169</v>
      </c>
      <c r="K160" s="41">
        <f t="shared" si="5"/>
        <v>25</v>
      </c>
      <c r="L160" s="20"/>
      <c r="M160" s="60"/>
      <c r="N160" s="20"/>
      <c r="O160" s="20">
        <v>25</v>
      </c>
      <c r="P160" s="26" t="s">
        <v>269</v>
      </c>
      <c r="Q160" s="6"/>
    </row>
    <row r="161" s="48" customFormat="1" ht="65" customHeight="1" spans="1:17">
      <c r="A161" s="44">
        <v>96</v>
      </c>
      <c r="B161" s="61" t="s">
        <v>272</v>
      </c>
      <c r="C161" s="59" t="s">
        <v>167</v>
      </c>
      <c r="D161" s="40" t="s">
        <v>169</v>
      </c>
      <c r="E161" s="41"/>
      <c r="F161" s="41"/>
      <c r="G161" s="42"/>
      <c r="H161" s="42"/>
      <c r="I161" s="42"/>
      <c r="J161" s="40" t="s">
        <v>169</v>
      </c>
      <c r="K161" s="41">
        <f t="shared" si="5"/>
        <v>50</v>
      </c>
      <c r="L161" s="20"/>
      <c r="M161" s="20"/>
      <c r="N161" s="20"/>
      <c r="O161" s="20">
        <v>50</v>
      </c>
      <c r="P161" s="26" t="s">
        <v>269</v>
      </c>
      <c r="Q161" s="6"/>
    </row>
    <row r="162" s="48" customFormat="1" ht="65" customHeight="1" spans="1:17">
      <c r="A162" s="44">
        <v>97</v>
      </c>
      <c r="B162" s="61" t="s">
        <v>273</v>
      </c>
      <c r="C162" s="59" t="s">
        <v>167</v>
      </c>
      <c r="D162" s="40" t="s">
        <v>186</v>
      </c>
      <c r="E162" s="41"/>
      <c r="F162" s="41"/>
      <c r="G162" s="42"/>
      <c r="H162" s="42"/>
      <c r="I162" s="42"/>
      <c r="J162" s="40" t="s">
        <v>186</v>
      </c>
      <c r="K162" s="41">
        <f t="shared" si="5"/>
        <v>20</v>
      </c>
      <c r="L162" s="20"/>
      <c r="M162" s="20"/>
      <c r="N162" s="20">
        <v>20</v>
      </c>
      <c r="O162" s="20"/>
      <c r="P162" s="26" t="s">
        <v>269</v>
      </c>
      <c r="Q162" s="6"/>
    </row>
    <row r="163" s="48" customFormat="1" ht="65" customHeight="1" spans="1:17">
      <c r="A163" s="44">
        <v>98</v>
      </c>
      <c r="B163" s="61" t="s">
        <v>274</v>
      </c>
      <c r="C163" s="59" t="s">
        <v>167</v>
      </c>
      <c r="D163" s="40" t="s">
        <v>169</v>
      </c>
      <c r="E163" s="41"/>
      <c r="F163" s="41"/>
      <c r="G163" s="42"/>
      <c r="H163" s="42"/>
      <c r="I163" s="42"/>
      <c r="J163" s="40" t="s">
        <v>168</v>
      </c>
      <c r="K163" s="41">
        <f t="shared" si="5"/>
        <v>55</v>
      </c>
      <c r="L163" s="20"/>
      <c r="M163" s="20">
        <v>55</v>
      </c>
      <c r="N163" s="20"/>
      <c r="O163" s="20"/>
      <c r="P163" s="26" t="s">
        <v>269</v>
      </c>
      <c r="Q163" s="6"/>
    </row>
    <row r="164" s="48" customFormat="1" ht="65" customHeight="1" spans="1:17">
      <c r="A164" s="44">
        <v>99</v>
      </c>
      <c r="B164" s="61" t="s">
        <v>275</v>
      </c>
      <c r="C164" s="59" t="s">
        <v>167</v>
      </c>
      <c r="D164" s="40" t="s">
        <v>169</v>
      </c>
      <c r="E164" s="41"/>
      <c r="F164" s="41"/>
      <c r="G164" s="42"/>
      <c r="H164" s="42"/>
      <c r="I164" s="42"/>
      <c r="J164" s="40" t="s">
        <v>168</v>
      </c>
      <c r="K164" s="41">
        <f t="shared" si="5"/>
        <v>30</v>
      </c>
      <c r="L164" s="20"/>
      <c r="M164" s="20">
        <v>30</v>
      </c>
      <c r="N164" s="20"/>
      <c r="O164" s="20"/>
      <c r="P164" s="26" t="s">
        <v>269</v>
      </c>
      <c r="Q164" s="6"/>
    </row>
    <row r="165" s="48" customFormat="1" ht="65" customHeight="1" spans="1:17">
      <c r="A165" s="44">
        <v>100</v>
      </c>
      <c r="B165" s="59" t="s">
        <v>276</v>
      </c>
      <c r="C165" s="59" t="s">
        <v>167</v>
      </c>
      <c r="D165" s="40" t="s">
        <v>169</v>
      </c>
      <c r="E165" s="41"/>
      <c r="F165" s="41"/>
      <c r="G165" s="42"/>
      <c r="H165" s="42"/>
      <c r="I165" s="42"/>
      <c r="J165" s="40" t="s">
        <v>168</v>
      </c>
      <c r="K165" s="41">
        <f t="shared" si="5"/>
        <v>55</v>
      </c>
      <c r="L165" s="20"/>
      <c r="M165" s="20">
        <v>55</v>
      </c>
      <c r="N165" s="20"/>
      <c r="O165" s="20"/>
      <c r="P165" s="26" t="s">
        <v>269</v>
      </c>
      <c r="Q165" s="6"/>
    </row>
    <row r="166" s="48" customFormat="1" ht="65" customHeight="1" spans="1:17">
      <c r="A166" s="44">
        <v>101</v>
      </c>
      <c r="B166" s="59" t="s">
        <v>277</v>
      </c>
      <c r="C166" s="59" t="s">
        <v>167</v>
      </c>
      <c r="D166" s="40" t="s">
        <v>169</v>
      </c>
      <c r="E166" s="41"/>
      <c r="F166" s="41"/>
      <c r="G166" s="42"/>
      <c r="H166" s="42"/>
      <c r="I166" s="42"/>
      <c r="J166" s="40" t="s">
        <v>168</v>
      </c>
      <c r="K166" s="41">
        <f t="shared" si="5"/>
        <v>10</v>
      </c>
      <c r="L166" s="20"/>
      <c r="M166" s="20">
        <v>10</v>
      </c>
      <c r="N166" s="20"/>
      <c r="O166" s="20"/>
      <c r="P166" s="26" t="s">
        <v>269</v>
      </c>
      <c r="Q166" s="6"/>
    </row>
    <row r="167" s="48" customFormat="1" ht="80" customHeight="1" spans="1:17">
      <c r="A167" s="44">
        <v>102</v>
      </c>
      <c r="B167" s="59" t="s">
        <v>278</v>
      </c>
      <c r="C167" s="59" t="s">
        <v>167</v>
      </c>
      <c r="D167" s="40" t="s">
        <v>169</v>
      </c>
      <c r="E167" s="41"/>
      <c r="F167" s="41"/>
      <c r="G167" s="42"/>
      <c r="H167" s="42"/>
      <c r="I167" s="42"/>
      <c r="J167" s="40" t="s">
        <v>168</v>
      </c>
      <c r="K167" s="41">
        <f t="shared" si="5"/>
        <v>59</v>
      </c>
      <c r="L167" s="20"/>
      <c r="M167" s="20">
        <v>59</v>
      </c>
      <c r="N167" s="20"/>
      <c r="O167" s="20"/>
      <c r="P167" s="26" t="s">
        <v>269</v>
      </c>
      <c r="Q167" s="6"/>
    </row>
    <row r="168" s="48" customFormat="1" ht="65" customHeight="1" spans="1:17">
      <c r="A168" s="44">
        <v>103</v>
      </c>
      <c r="B168" s="59" t="s">
        <v>279</v>
      </c>
      <c r="C168" s="59" t="s">
        <v>167</v>
      </c>
      <c r="D168" s="40" t="s">
        <v>169</v>
      </c>
      <c r="E168" s="41"/>
      <c r="F168" s="41"/>
      <c r="G168" s="42"/>
      <c r="H168" s="42"/>
      <c r="I168" s="42"/>
      <c r="J168" s="40" t="s">
        <v>168</v>
      </c>
      <c r="K168" s="41">
        <f t="shared" si="5"/>
        <v>45</v>
      </c>
      <c r="L168" s="20"/>
      <c r="M168" s="20">
        <v>45</v>
      </c>
      <c r="N168" s="20"/>
      <c r="O168" s="20"/>
      <c r="P168" s="26" t="s">
        <v>269</v>
      </c>
      <c r="Q168" s="6"/>
    </row>
    <row r="169" s="48" customFormat="1" ht="65" customHeight="1" spans="1:17">
      <c r="A169" s="44">
        <v>104</v>
      </c>
      <c r="B169" s="59" t="s">
        <v>280</v>
      </c>
      <c r="C169" s="59" t="s">
        <v>167</v>
      </c>
      <c r="D169" s="40" t="s">
        <v>169</v>
      </c>
      <c r="E169" s="41"/>
      <c r="F169" s="41"/>
      <c r="G169" s="42"/>
      <c r="H169" s="42"/>
      <c r="I169" s="42"/>
      <c r="J169" s="40" t="s">
        <v>169</v>
      </c>
      <c r="K169" s="41">
        <f t="shared" si="5"/>
        <v>19</v>
      </c>
      <c r="L169" s="20"/>
      <c r="M169" s="20"/>
      <c r="N169" s="20"/>
      <c r="O169" s="20">
        <v>19</v>
      </c>
      <c r="P169" s="26" t="s">
        <v>269</v>
      </c>
      <c r="Q169" s="6"/>
    </row>
    <row r="170" s="48" customFormat="1" ht="65" customHeight="1" spans="1:17">
      <c r="A170" s="44">
        <v>105</v>
      </c>
      <c r="B170" s="59" t="s">
        <v>281</v>
      </c>
      <c r="C170" s="59" t="s">
        <v>167</v>
      </c>
      <c r="D170" s="40" t="s">
        <v>174</v>
      </c>
      <c r="E170" s="41"/>
      <c r="F170" s="41"/>
      <c r="G170" s="42"/>
      <c r="H170" s="42"/>
      <c r="I170" s="42"/>
      <c r="J170" s="40" t="s">
        <v>174</v>
      </c>
      <c r="K170" s="41">
        <f t="shared" si="5"/>
        <v>55</v>
      </c>
      <c r="L170" s="20">
        <v>55</v>
      </c>
      <c r="M170" s="20"/>
      <c r="N170" s="20"/>
      <c r="O170" s="20"/>
      <c r="P170" s="26" t="s">
        <v>269</v>
      </c>
      <c r="Q170" s="6"/>
    </row>
    <row r="171" s="48" customFormat="1" ht="65" customHeight="1" spans="1:17">
      <c r="A171" s="44">
        <v>106</v>
      </c>
      <c r="B171" s="59" t="s">
        <v>282</v>
      </c>
      <c r="C171" s="59" t="s">
        <v>167</v>
      </c>
      <c r="D171" s="40" t="s">
        <v>169</v>
      </c>
      <c r="E171" s="41"/>
      <c r="F171" s="41"/>
      <c r="G171" s="42"/>
      <c r="H171" s="42"/>
      <c r="I171" s="42"/>
      <c r="J171" s="40" t="s">
        <v>169</v>
      </c>
      <c r="K171" s="41">
        <f t="shared" si="5"/>
        <v>50</v>
      </c>
      <c r="L171" s="20"/>
      <c r="M171" s="20"/>
      <c r="N171" s="20"/>
      <c r="O171" s="20">
        <v>50</v>
      </c>
      <c r="P171" s="26" t="s">
        <v>269</v>
      </c>
      <c r="Q171" s="6"/>
    </row>
    <row r="172" s="48" customFormat="1" ht="65" customHeight="1" spans="1:17">
      <c r="A172" s="44">
        <v>107</v>
      </c>
      <c r="B172" s="59" t="s">
        <v>283</v>
      </c>
      <c r="C172" s="59" t="s">
        <v>167</v>
      </c>
      <c r="D172" s="40" t="s">
        <v>169</v>
      </c>
      <c r="E172" s="41"/>
      <c r="F172" s="41"/>
      <c r="G172" s="42"/>
      <c r="H172" s="42"/>
      <c r="I172" s="42"/>
      <c r="J172" s="40" t="s">
        <v>169</v>
      </c>
      <c r="K172" s="41">
        <f t="shared" si="5"/>
        <v>20</v>
      </c>
      <c r="L172" s="20"/>
      <c r="M172" s="20"/>
      <c r="N172" s="20"/>
      <c r="O172" s="20">
        <v>20</v>
      </c>
      <c r="P172" s="26" t="s">
        <v>269</v>
      </c>
      <c r="Q172" s="6"/>
    </row>
    <row r="173" s="48" customFormat="1" ht="65" customHeight="1" spans="1:17">
      <c r="A173" s="44">
        <v>108</v>
      </c>
      <c r="B173" s="59" t="s">
        <v>284</v>
      </c>
      <c r="C173" s="59" t="s">
        <v>167</v>
      </c>
      <c r="D173" s="40" t="s">
        <v>169</v>
      </c>
      <c r="E173" s="41"/>
      <c r="F173" s="41"/>
      <c r="G173" s="42"/>
      <c r="H173" s="42"/>
      <c r="I173" s="42"/>
      <c r="J173" s="40" t="s">
        <v>169</v>
      </c>
      <c r="K173" s="41">
        <f t="shared" si="5"/>
        <v>56</v>
      </c>
      <c r="L173" s="20"/>
      <c r="M173" s="20"/>
      <c r="N173" s="20"/>
      <c r="O173" s="20">
        <v>56</v>
      </c>
      <c r="P173" s="26" t="s">
        <v>269</v>
      </c>
      <c r="Q173" s="6"/>
    </row>
    <row r="174" s="48" customFormat="1" ht="65" customHeight="1" spans="1:17">
      <c r="A174" s="44">
        <v>109</v>
      </c>
      <c r="B174" s="59" t="s">
        <v>285</v>
      </c>
      <c r="C174" s="59" t="s">
        <v>167</v>
      </c>
      <c r="D174" s="40" t="s">
        <v>169</v>
      </c>
      <c r="E174" s="41"/>
      <c r="F174" s="41"/>
      <c r="G174" s="42"/>
      <c r="H174" s="42"/>
      <c r="I174" s="42"/>
      <c r="J174" s="40" t="s">
        <v>169</v>
      </c>
      <c r="K174" s="41">
        <f t="shared" si="5"/>
        <v>30</v>
      </c>
      <c r="L174" s="20"/>
      <c r="M174" s="20"/>
      <c r="N174" s="20"/>
      <c r="O174" s="20">
        <v>30</v>
      </c>
      <c r="P174" s="26" t="s">
        <v>269</v>
      </c>
      <c r="Q174" s="6"/>
    </row>
    <row r="175" s="48" customFormat="1" ht="65" customHeight="1" spans="1:17">
      <c r="A175" s="44">
        <v>110</v>
      </c>
      <c r="B175" s="61" t="s">
        <v>286</v>
      </c>
      <c r="C175" s="59" t="s">
        <v>185</v>
      </c>
      <c r="D175" s="40" t="s">
        <v>169</v>
      </c>
      <c r="E175" s="41"/>
      <c r="F175" s="41"/>
      <c r="G175" s="42"/>
      <c r="H175" s="42"/>
      <c r="I175" s="42"/>
      <c r="J175" s="40" t="s">
        <v>169</v>
      </c>
      <c r="K175" s="41">
        <f t="shared" si="5"/>
        <v>50</v>
      </c>
      <c r="L175" s="20"/>
      <c r="M175" s="20"/>
      <c r="N175" s="20"/>
      <c r="O175" s="20">
        <v>50</v>
      </c>
      <c r="P175" s="26" t="s">
        <v>269</v>
      </c>
      <c r="Q175" s="6"/>
    </row>
    <row r="176" s="48" customFormat="1" ht="65" customHeight="1" spans="1:17">
      <c r="A176" s="44">
        <v>111</v>
      </c>
      <c r="B176" s="61" t="s">
        <v>287</v>
      </c>
      <c r="C176" s="59" t="s">
        <v>185</v>
      </c>
      <c r="D176" s="40" t="s">
        <v>169</v>
      </c>
      <c r="E176" s="41"/>
      <c r="F176" s="41"/>
      <c r="G176" s="42"/>
      <c r="H176" s="42"/>
      <c r="I176" s="42"/>
      <c r="J176" s="40" t="s">
        <v>169</v>
      </c>
      <c r="K176" s="41">
        <f t="shared" si="5"/>
        <v>40</v>
      </c>
      <c r="L176" s="20"/>
      <c r="M176" s="20"/>
      <c r="N176" s="20"/>
      <c r="O176" s="20">
        <v>40</v>
      </c>
      <c r="P176" s="26" t="s">
        <v>269</v>
      </c>
      <c r="Q176" s="6"/>
    </row>
    <row r="177" s="48" customFormat="1" ht="65" customHeight="1" spans="1:17">
      <c r="A177" s="44">
        <v>112</v>
      </c>
      <c r="B177" s="59" t="s">
        <v>288</v>
      </c>
      <c r="C177" s="59" t="s">
        <v>185</v>
      </c>
      <c r="D177" s="40" t="s">
        <v>169</v>
      </c>
      <c r="E177" s="41"/>
      <c r="F177" s="41"/>
      <c r="G177" s="42"/>
      <c r="H177" s="42"/>
      <c r="I177" s="42"/>
      <c r="J177" s="40" t="s">
        <v>169</v>
      </c>
      <c r="K177" s="41">
        <f t="shared" si="5"/>
        <v>31.98</v>
      </c>
      <c r="L177" s="20"/>
      <c r="M177" s="20"/>
      <c r="N177" s="20"/>
      <c r="O177" s="20">
        <v>31.98</v>
      </c>
      <c r="P177" s="26" t="s">
        <v>269</v>
      </c>
      <c r="Q177" s="6"/>
    </row>
    <row r="178" s="48" customFormat="1" ht="65" customHeight="1" spans="1:17">
      <c r="A178" s="44">
        <v>113</v>
      </c>
      <c r="B178" s="59" t="s">
        <v>289</v>
      </c>
      <c r="C178" s="59" t="s">
        <v>185</v>
      </c>
      <c r="D178" s="40" t="s">
        <v>169</v>
      </c>
      <c r="E178" s="41"/>
      <c r="F178" s="41"/>
      <c r="G178" s="42"/>
      <c r="H178" s="42"/>
      <c r="I178" s="42"/>
      <c r="J178" s="40" t="s">
        <v>169</v>
      </c>
      <c r="K178" s="41">
        <f t="shared" si="5"/>
        <v>24.645</v>
      </c>
      <c r="L178" s="20"/>
      <c r="M178" s="20"/>
      <c r="N178" s="20"/>
      <c r="O178" s="20">
        <v>24.645</v>
      </c>
      <c r="P178" s="26" t="s">
        <v>269</v>
      </c>
      <c r="Q178" s="6"/>
    </row>
    <row r="179" s="48" customFormat="1" ht="65" customHeight="1" spans="1:17">
      <c r="A179" s="44">
        <v>114</v>
      </c>
      <c r="B179" s="59" t="s">
        <v>290</v>
      </c>
      <c r="C179" s="59" t="s">
        <v>185</v>
      </c>
      <c r="D179" s="40" t="s">
        <v>169</v>
      </c>
      <c r="E179" s="41"/>
      <c r="F179" s="41"/>
      <c r="G179" s="42"/>
      <c r="H179" s="42"/>
      <c r="I179" s="42"/>
      <c r="J179" s="40" t="s">
        <v>169</v>
      </c>
      <c r="K179" s="41">
        <f t="shared" si="5"/>
        <v>58</v>
      </c>
      <c r="L179" s="20"/>
      <c r="M179" s="20"/>
      <c r="N179" s="20"/>
      <c r="O179" s="20">
        <v>58</v>
      </c>
      <c r="P179" s="26" t="s">
        <v>269</v>
      </c>
      <c r="Q179" s="6"/>
    </row>
    <row r="180" s="48" customFormat="1" ht="65" customHeight="1" spans="1:17">
      <c r="A180" s="44">
        <v>115</v>
      </c>
      <c r="B180" s="59" t="s">
        <v>291</v>
      </c>
      <c r="C180" s="59" t="s">
        <v>185</v>
      </c>
      <c r="D180" s="40" t="s">
        <v>169</v>
      </c>
      <c r="E180" s="41"/>
      <c r="F180" s="41"/>
      <c r="G180" s="42"/>
      <c r="H180" s="42"/>
      <c r="I180" s="42"/>
      <c r="J180" s="40" t="s">
        <v>169</v>
      </c>
      <c r="K180" s="41">
        <f t="shared" si="5"/>
        <v>40</v>
      </c>
      <c r="L180" s="20"/>
      <c r="M180" s="20"/>
      <c r="N180" s="20"/>
      <c r="O180" s="20">
        <v>40</v>
      </c>
      <c r="P180" s="26" t="s">
        <v>269</v>
      </c>
      <c r="Q180" s="6"/>
    </row>
    <row r="181" ht="24" customHeight="1" spans="1:17">
      <c r="A181" s="44" t="s">
        <v>11</v>
      </c>
      <c r="B181" s="45"/>
      <c r="C181" s="45"/>
      <c r="D181" s="46"/>
      <c r="E181" s="70">
        <f>F181+G181+H181+I181</f>
        <v>15389</v>
      </c>
      <c r="F181" s="77">
        <f t="shared" ref="F181:I181" si="6">SUM(F7:F180)</f>
        <v>7589</v>
      </c>
      <c r="G181" s="77">
        <f t="shared" si="6"/>
        <v>4944</v>
      </c>
      <c r="H181" s="77">
        <f t="shared" si="6"/>
        <v>673</v>
      </c>
      <c r="I181" s="77">
        <f t="shared" si="6"/>
        <v>2183</v>
      </c>
      <c r="J181" s="77"/>
      <c r="K181" s="70">
        <f t="shared" si="5"/>
        <v>15450.429299</v>
      </c>
      <c r="L181" s="77">
        <f t="shared" ref="L181:O181" si="7">SUM(L7:L180)</f>
        <v>7558.6067</v>
      </c>
      <c r="M181" s="77">
        <f t="shared" si="7"/>
        <v>5009.232244</v>
      </c>
      <c r="N181" s="77">
        <f t="shared" si="7"/>
        <v>673</v>
      </c>
      <c r="O181" s="77">
        <f t="shared" si="7"/>
        <v>2209.590355</v>
      </c>
      <c r="P181" s="47"/>
    </row>
  </sheetData>
  <autoFilter xmlns:etc="http://www.wps.cn/officeDocument/2017/etCustomData" ref="A4:HX181" etc:filterBottomFollowUsedRange="0">
    <extLst/>
  </autoFilter>
  <mergeCells count="185">
    <mergeCell ref="A1:B1"/>
    <mergeCell ref="A2:P2"/>
    <mergeCell ref="D4:I4"/>
    <mergeCell ref="J4:O4"/>
    <mergeCell ref="E5:I5"/>
    <mergeCell ref="K5:O5"/>
    <mergeCell ref="A181:D181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4:A36"/>
    <mergeCell ref="A37:A39"/>
    <mergeCell ref="A40:A41"/>
    <mergeCell ref="A42:A43"/>
    <mergeCell ref="A44:A45"/>
    <mergeCell ref="A46:A47"/>
    <mergeCell ref="A48:A49"/>
    <mergeCell ref="A50:A51"/>
    <mergeCell ref="A53:A54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4"/>
    <mergeCell ref="A85:A87"/>
    <mergeCell ref="A88:A89"/>
    <mergeCell ref="A90:A92"/>
    <mergeCell ref="A107:A109"/>
    <mergeCell ref="A111:A113"/>
    <mergeCell ref="A120:A124"/>
    <mergeCell ref="A125:A126"/>
    <mergeCell ref="A129:A131"/>
    <mergeCell ref="A132:A133"/>
    <mergeCell ref="A147:A148"/>
    <mergeCell ref="A150:A151"/>
    <mergeCell ref="A152:A153"/>
    <mergeCell ref="A155:A158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4:B36"/>
    <mergeCell ref="B37:B39"/>
    <mergeCell ref="B40:B41"/>
    <mergeCell ref="B42:B43"/>
    <mergeCell ref="B44:B45"/>
    <mergeCell ref="B46:B47"/>
    <mergeCell ref="B48:B49"/>
    <mergeCell ref="B50:B51"/>
    <mergeCell ref="B53:B54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4"/>
    <mergeCell ref="B85:B87"/>
    <mergeCell ref="B88:B89"/>
    <mergeCell ref="B90:B92"/>
    <mergeCell ref="B107:B109"/>
    <mergeCell ref="B111:B113"/>
    <mergeCell ref="B120:B124"/>
    <mergeCell ref="B125:B126"/>
    <mergeCell ref="B129:B131"/>
    <mergeCell ref="B132:B133"/>
    <mergeCell ref="B147:B148"/>
    <mergeCell ref="B150:B151"/>
    <mergeCell ref="B152:B153"/>
    <mergeCell ref="B155:B158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4:C36"/>
    <mergeCell ref="C37:C39"/>
    <mergeCell ref="C40:C41"/>
    <mergeCell ref="C42:C43"/>
    <mergeCell ref="C44:C45"/>
    <mergeCell ref="C46:C47"/>
    <mergeCell ref="C48:C49"/>
    <mergeCell ref="C50:C51"/>
    <mergeCell ref="C53:C54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4"/>
    <mergeCell ref="C85:C87"/>
    <mergeCell ref="C88:C89"/>
    <mergeCell ref="C90:C92"/>
    <mergeCell ref="C107:C109"/>
    <mergeCell ref="C111:C113"/>
    <mergeCell ref="C120:C124"/>
    <mergeCell ref="C125:C126"/>
    <mergeCell ref="C129:C131"/>
    <mergeCell ref="C132:C133"/>
    <mergeCell ref="C147:C148"/>
    <mergeCell ref="C150:C151"/>
    <mergeCell ref="C152:C153"/>
    <mergeCell ref="C155:C158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4:P36"/>
    <mergeCell ref="P37:P39"/>
    <mergeCell ref="P40:P41"/>
    <mergeCell ref="P42:P43"/>
    <mergeCell ref="P44:P45"/>
    <mergeCell ref="P46:P47"/>
    <mergeCell ref="P48:P49"/>
    <mergeCell ref="P50:P51"/>
    <mergeCell ref="P53:P54"/>
    <mergeCell ref="P63:P64"/>
    <mergeCell ref="P65:P66"/>
    <mergeCell ref="P67:P68"/>
    <mergeCell ref="P69:P70"/>
    <mergeCell ref="P72:P73"/>
    <mergeCell ref="P74:P75"/>
    <mergeCell ref="P76:P77"/>
    <mergeCell ref="P78:P79"/>
    <mergeCell ref="P80:P81"/>
    <mergeCell ref="P82:P84"/>
    <mergeCell ref="P85:P87"/>
    <mergeCell ref="P88:P89"/>
    <mergeCell ref="P90:P92"/>
    <mergeCell ref="P107:P109"/>
    <mergeCell ref="P111:P113"/>
    <mergeCell ref="P120:P124"/>
    <mergeCell ref="P125:P126"/>
    <mergeCell ref="P129:P131"/>
    <mergeCell ref="P132:P133"/>
    <mergeCell ref="P147:P148"/>
    <mergeCell ref="P150:P151"/>
    <mergeCell ref="P152:P153"/>
    <mergeCell ref="P155:P158"/>
  </mergeCells>
  <conditionalFormatting sqref="D3">
    <cfRule type="duplicateValues" dxfId="0" priority="17"/>
    <cfRule type="duplicateValues" dxfId="1" priority="16"/>
  </conditionalFormatting>
  <conditionalFormatting sqref="G3">
    <cfRule type="duplicateValues" dxfId="0" priority="15"/>
    <cfRule type="duplicateValues" dxfId="1" priority="14"/>
  </conditionalFormatting>
  <conditionalFormatting sqref="J4">
    <cfRule type="duplicateValues" dxfId="0" priority="11"/>
    <cfRule type="duplicateValues" dxfId="1" priority="10"/>
  </conditionalFormatting>
  <conditionalFormatting sqref="B163">
    <cfRule type="duplicateValues" dxfId="1" priority="4"/>
    <cfRule type="duplicateValues" dxfId="0" priority="3"/>
  </conditionalFormatting>
  <conditionalFormatting sqref="B170">
    <cfRule type="duplicateValues" dxfId="0" priority="1"/>
  </conditionalFormatting>
  <conditionalFormatting sqref="B172">
    <cfRule type="duplicateValues" dxfId="0" priority="2"/>
  </conditionalFormatting>
  <conditionalFormatting sqref="B174">
    <cfRule type="duplicateValues" dxfId="1" priority="6"/>
    <cfRule type="duplicateValues" dxfId="0" priority="5"/>
  </conditionalFormatting>
  <conditionalFormatting sqref="D4 B4">
    <cfRule type="duplicateValues" dxfId="0" priority="13"/>
    <cfRule type="duplicateValues" dxfId="1" priority="12"/>
  </conditionalFormatting>
  <conditionalFormatting sqref="B159:B162 B164:B169">
    <cfRule type="duplicateValues" dxfId="0" priority="9"/>
    <cfRule type="duplicateValues" dxfId="1" priority="8"/>
  </conditionalFormatting>
  <conditionalFormatting sqref="B159:B162 B164:B169 B171 B177:B179 B175 B173">
    <cfRule type="duplicateValues" dxfId="0" priority="7"/>
  </conditionalFormatting>
  <pageMargins left="0.314583333333333" right="0.118055555555556" top="0.314583333333333" bottom="0.196527777777778" header="0.275" footer="0.118055555555556"/>
  <pageSetup paperSize="9" scale="81" fitToHeight="0" orientation="landscape"/>
  <headerFooter/>
  <rowBreaks count="5" manualBreakCount="5">
    <brk id="19" max="15" man="1"/>
    <brk id="36" max="15" man="1"/>
    <brk id="52" max="15" man="1"/>
    <brk id="64" max="15" man="1"/>
    <brk id="181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X181"/>
  <sheetViews>
    <sheetView view="pageBreakPreview" zoomScaleNormal="100" topLeftCell="A28" workbookViewId="0">
      <selection activeCell="K180" sqref="K155:K180"/>
    </sheetView>
  </sheetViews>
  <sheetFormatPr defaultColWidth="9.81666666666667" defaultRowHeight="13.5"/>
  <cols>
    <col min="1" max="1" width="6" style="6" customWidth="1"/>
    <col min="2" max="2" width="22.2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1" width="10.125" style="6" customWidth="1"/>
    <col min="12" max="15" width="9.625" style="6" customWidth="1"/>
    <col min="16" max="16" width="13.375" style="6" customWidth="1"/>
    <col min="17" max="200" width="9.81666666666667" style="1" customWidth="1"/>
    <col min="201" max="207" width="9" style="1" customWidth="1"/>
    <col min="208" max="209" width="14.125" style="1" customWidth="1"/>
    <col min="210" max="219" width="9" style="1" customWidth="1"/>
    <col min="220" max="16384" width="9.81666666666667" style="1"/>
  </cols>
  <sheetData>
    <row r="1" s="1" customFormat="1" ht="25" customHeight="1" spans="1:16">
      <c r="A1" s="9" t="s">
        <v>163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6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6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6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6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6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6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6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1">
        <f>54.266157-16.5</f>
        <v>37.766157</v>
      </c>
      <c r="P8" s="27"/>
    </row>
    <row r="9" s="6" customFormat="1" ht="37.5" spans="1:16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6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1">
        <f>17.22-3.4</f>
        <v>13.82</v>
      </c>
      <c r="P10" s="27"/>
    </row>
    <row r="11" s="6" customFormat="1" ht="37.5" spans="1:16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6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1">
        <f>94.035-16</f>
        <v>78.035</v>
      </c>
      <c r="P12" s="27"/>
    </row>
    <row r="13" s="6" customFormat="1" ht="37.5" spans="1:16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41">
        <v>18.6</v>
      </c>
      <c r="M13" s="41">
        <f>17.84-4</f>
        <v>13.84</v>
      </c>
      <c r="N13" s="41"/>
      <c r="O13" s="42"/>
      <c r="P13" s="27"/>
    </row>
    <row r="14" s="6" customFormat="1" ht="37.5" spans="1:16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6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6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6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1">
        <f>68.64-18</f>
        <v>50.64</v>
      </c>
      <c r="P17" s="27"/>
    </row>
    <row r="18" s="6" customFormat="1" ht="37.5" spans="1:16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41">
        <v>15.57</v>
      </c>
      <c r="M18" s="41">
        <v>15.57</v>
      </c>
      <c r="N18" s="41"/>
      <c r="O18" s="42"/>
      <c r="P18" s="27"/>
    </row>
    <row r="19" s="6" customFormat="1" ht="37.5" spans="1:16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41">
        <f>38.86-7</f>
        <v>31.86</v>
      </c>
      <c r="P19" s="27"/>
    </row>
    <row r="20" s="6" customFormat="1" ht="37.5" spans="1:16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6" t="s">
        <v>292</v>
      </c>
    </row>
    <row r="21" s="6" customFormat="1" ht="37.5" spans="1:16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1">
        <f>15.39-5</f>
        <v>10.39</v>
      </c>
      <c r="P21" s="27"/>
    </row>
    <row r="22" s="6" customFormat="1" ht="37.5" spans="1:16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6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1">
        <f>58.573843-11</f>
        <v>47.573843</v>
      </c>
      <c r="P23" s="27"/>
    </row>
    <row r="24" s="6" customFormat="1" ht="37.5" spans="1:16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6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1">
        <f>75.36-11</f>
        <v>64.36</v>
      </c>
      <c r="P25" s="27"/>
    </row>
    <row r="26" s="6" customFormat="1" ht="37.5" spans="1:16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6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6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6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1">
        <f>21.55-12</f>
        <v>9.55</v>
      </c>
      <c r="P29" s="27"/>
    </row>
    <row r="30" s="6" customFormat="1" ht="37.5" spans="1:16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6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1">
        <f>48.08-13</f>
        <v>35.08</v>
      </c>
      <c r="P31" s="27"/>
    </row>
    <row r="32" s="6" customFormat="1" ht="60" customHeight="1" spans="1:16">
      <c r="A32" s="18">
        <v>12</v>
      </c>
      <c r="B32" s="62" t="s">
        <v>181</v>
      </c>
      <c r="C32" s="40" t="s">
        <v>167</v>
      </c>
      <c r="D32" s="40" t="s">
        <v>182</v>
      </c>
      <c r="E32" s="41">
        <f t="shared" si="0"/>
        <v>50</v>
      </c>
      <c r="F32" s="41"/>
      <c r="G32" s="41">
        <v>50</v>
      </c>
      <c r="H32" s="41"/>
      <c r="I32" s="41"/>
      <c r="J32" s="40" t="s">
        <v>182</v>
      </c>
      <c r="K32" s="41">
        <f t="shared" si="1"/>
        <v>50</v>
      </c>
      <c r="L32" s="63">
        <v>14.7772</v>
      </c>
      <c r="M32" s="63">
        <v>35.2228</v>
      </c>
      <c r="N32" s="41"/>
      <c r="O32" s="41"/>
      <c r="P32" s="27"/>
    </row>
    <row r="33" s="6" customFormat="1" ht="56.25" spans="1:17">
      <c r="A33" s="18">
        <v>13</v>
      </c>
      <c r="B33" s="40" t="s">
        <v>183</v>
      </c>
      <c r="C33" s="40" t="s">
        <v>167</v>
      </c>
      <c r="D33" s="40" t="s">
        <v>169</v>
      </c>
      <c r="E33" s="41">
        <f t="shared" si="0"/>
        <v>70</v>
      </c>
      <c r="F33" s="41"/>
      <c r="G33" s="41"/>
      <c r="H33" s="41"/>
      <c r="I33" s="41">
        <v>70</v>
      </c>
      <c r="J33" s="40" t="s">
        <v>169</v>
      </c>
      <c r="K33" s="41">
        <f t="shared" si="1"/>
        <v>55</v>
      </c>
      <c r="L33" s="41"/>
      <c r="M33" s="41"/>
      <c r="N33" s="41"/>
      <c r="O33" s="41">
        <f>70-15</f>
        <v>55</v>
      </c>
      <c r="P33" s="27"/>
    </row>
    <row r="34" s="6" customFormat="1" ht="37.5" spans="1:17">
      <c r="A34" s="18">
        <v>14</v>
      </c>
      <c r="B34" s="40" t="s">
        <v>184</v>
      </c>
      <c r="C34" s="40" t="s">
        <v>185</v>
      </c>
      <c r="D34" s="40" t="s">
        <v>168</v>
      </c>
      <c r="E34" s="41">
        <f t="shared" si="0"/>
        <v>94.815</v>
      </c>
      <c r="F34" s="41">
        <v>94.815</v>
      </c>
      <c r="G34" s="41"/>
      <c r="H34" s="41"/>
      <c r="I34" s="42"/>
      <c r="J34" s="40" t="s">
        <v>168</v>
      </c>
      <c r="K34" s="41">
        <f t="shared" si="1"/>
        <v>94.815</v>
      </c>
      <c r="L34" s="41">
        <v>94.815</v>
      </c>
      <c r="M34" s="41"/>
      <c r="N34" s="41"/>
      <c r="O34" s="42"/>
      <c r="P34" s="26" t="s">
        <v>293</v>
      </c>
    </row>
    <row r="35" s="6" customFormat="1" ht="37.5" spans="1:17">
      <c r="A35" s="18"/>
      <c r="B35" s="40"/>
      <c r="C35" s="40"/>
      <c r="D35" s="40" t="s">
        <v>186</v>
      </c>
      <c r="E35" s="41">
        <f t="shared" si="0"/>
        <v>67.852911</v>
      </c>
      <c r="F35" s="41"/>
      <c r="G35" s="41"/>
      <c r="H35" s="41">
        <v>67.852911</v>
      </c>
      <c r="I35" s="41"/>
      <c r="J35" s="40" t="s">
        <v>186</v>
      </c>
      <c r="K35" s="41">
        <f t="shared" si="1"/>
        <v>67.852911</v>
      </c>
      <c r="L35" s="41"/>
      <c r="M35" s="41"/>
      <c r="N35" s="41">
        <v>67.852911</v>
      </c>
      <c r="O35" s="41"/>
      <c r="P35" s="27"/>
    </row>
    <row r="36" s="6" customFormat="1" ht="37.5" spans="1:17">
      <c r="A36" s="18"/>
      <c r="B36" s="40"/>
      <c r="C36" s="40"/>
      <c r="D36" s="40" t="s">
        <v>169</v>
      </c>
      <c r="E36" s="41">
        <f t="shared" si="0"/>
        <v>153.395</v>
      </c>
      <c r="F36" s="41"/>
      <c r="G36" s="41"/>
      <c r="H36" s="42"/>
      <c r="I36" s="41">
        <v>153.395</v>
      </c>
      <c r="J36" s="40" t="s">
        <v>169</v>
      </c>
      <c r="K36" s="41">
        <f t="shared" si="1"/>
        <v>121.395</v>
      </c>
      <c r="L36" s="41"/>
      <c r="M36" s="41"/>
      <c r="N36" s="42"/>
      <c r="O36" s="41">
        <f>153.395-32</f>
        <v>121.395</v>
      </c>
      <c r="P36" s="27"/>
    </row>
    <row r="37" s="6" customFormat="1" ht="37.5" spans="1:17">
      <c r="A37" s="18">
        <v>15</v>
      </c>
      <c r="B37" s="62" t="s">
        <v>39</v>
      </c>
      <c r="C37" s="40" t="s">
        <v>185</v>
      </c>
      <c r="D37" s="40" t="s">
        <v>168</v>
      </c>
      <c r="E37" s="41">
        <f t="shared" si="0"/>
        <v>29.55</v>
      </c>
      <c r="F37" s="41">
        <v>29.55</v>
      </c>
      <c r="G37" s="41"/>
      <c r="H37" s="41"/>
      <c r="I37" s="42"/>
      <c r="J37" s="40" t="s">
        <v>168</v>
      </c>
      <c r="K37" s="41">
        <f t="shared" si="1"/>
        <v>29.55</v>
      </c>
      <c r="L37" s="41">
        <v>29.55</v>
      </c>
      <c r="M37" s="41"/>
      <c r="N37" s="41"/>
      <c r="O37" s="42"/>
      <c r="P37" s="26" t="s">
        <v>294</v>
      </c>
    </row>
    <row r="38" s="6" customFormat="1" ht="37.5" spans="1:17">
      <c r="A38" s="18"/>
      <c r="B38" s="62"/>
      <c r="C38" s="40"/>
      <c r="D38" s="40" t="s">
        <v>186</v>
      </c>
      <c r="E38" s="41">
        <f t="shared" si="0"/>
        <v>17.251044</v>
      </c>
      <c r="F38" s="41"/>
      <c r="G38" s="41"/>
      <c r="H38" s="41">
        <v>17.251044</v>
      </c>
      <c r="I38" s="41"/>
      <c r="J38" s="40" t="s">
        <v>186</v>
      </c>
      <c r="K38" s="41">
        <f t="shared" si="1"/>
        <v>18.310397</v>
      </c>
      <c r="L38" s="41"/>
      <c r="M38" s="41"/>
      <c r="N38" s="63">
        <v>18.310397</v>
      </c>
      <c r="O38" s="41"/>
      <c r="P38" s="27"/>
    </row>
    <row r="39" s="6" customFormat="1" ht="37.5" spans="1:17">
      <c r="A39" s="18"/>
      <c r="B39" s="62"/>
      <c r="C39" s="40"/>
      <c r="D39" s="40" t="s">
        <v>169</v>
      </c>
      <c r="E39" s="41">
        <f t="shared" si="0"/>
        <v>52.45</v>
      </c>
      <c r="F39" s="41"/>
      <c r="G39" s="41"/>
      <c r="H39" s="42"/>
      <c r="I39" s="41">
        <v>52.45</v>
      </c>
      <c r="J39" s="40" t="s">
        <v>169</v>
      </c>
      <c r="K39" s="41">
        <f t="shared" si="1"/>
        <v>41.39</v>
      </c>
      <c r="L39" s="41"/>
      <c r="M39" s="41"/>
      <c r="N39" s="42"/>
      <c r="O39" s="41">
        <v>41.39</v>
      </c>
      <c r="P39" s="27"/>
      <c r="Q39" s="64"/>
    </row>
    <row r="40" s="6" customFormat="1" ht="37.5" spans="1:17">
      <c r="A40" s="18">
        <v>16</v>
      </c>
      <c r="B40" s="40" t="s">
        <v>187</v>
      </c>
      <c r="C40" s="40" t="s">
        <v>185</v>
      </c>
      <c r="D40" s="40" t="s">
        <v>168</v>
      </c>
      <c r="E40" s="41">
        <f t="shared" si="0"/>
        <v>39.39</v>
      </c>
      <c r="F40" s="41">
        <v>39.39</v>
      </c>
      <c r="G40" s="41"/>
      <c r="H40" s="41"/>
      <c r="I40" s="42"/>
      <c r="J40" s="40" t="s">
        <v>168</v>
      </c>
      <c r="K40" s="41">
        <f t="shared" si="1"/>
        <v>39.39</v>
      </c>
      <c r="L40" s="41">
        <v>39.39</v>
      </c>
      <c r="M40" s="41"/>
      <c r="N40" s="41"/>
      <c r="O40" s="42"/>
      <c r="P40" s="26" t="s">
        <v>295</v>
      </c>
    </row>
    <row r="41" s="6" customFormat="1" ht="37.5" spans="1:17">
      <c r="A41" s="18"/>
      <c r="B41" s="40"/>
      <c r="C41" s="40"/>
      <c r="D41" s="40" t="s">
        <v>169</v>
      </c>
      <c r="E41" s="41">
        <f t="shared" si="0"/>
        <v>91.91</v>
      </c>
      <c r="F41" s="41"/>
      <c r="G41" s="41"/>
      <c r="H41" s="41"/>
      <c r="I41" s="41">
        <v>91.91</v>
      </c>
      <c r="J41" s="40" t="s">
        <v>169</v>
      </c>
      <c r="K41" s="41">
        <f t="shared" si="1"/>
        <v>77.91</v>
      </c>
      <c r="L41" s="41"/>
      <c r="M41" s="41"/>
      <c r="N41" s="41"/>
      <c r="O41" s="41">
        <f>91.91-14</f>
        <v>77.91</v>
      </c>
      <c r="P41" s="27"/>
    </row>
    <row r="42" s="6" customFormat="1" ht="37.5" spans="1:17">
      <c r="A42" s="18">
        <v>17</v>
      </c>
      <c r="B42" s="40" t="s">
        <v>188</v>
      </c>
      <c r="C42" s="40" t="s">
        <v>185</v>
      </c>
      <c r="D42" s="40" t="s">
        <v>168</v>
      </c>
      <c r="E42" s="41">
        <f t="shared" si="0"/>
        <v>42.865869</v>
      </c>
      <c r="F42" s="41">
        <v>42.865869</v>
      </c>
      <c r="G42" s="41"/>
      <c r="H42" s="41"/>
      <c r="I42" s="41"/>
      <c r="J42" s="40" t="s">
        <v>168</v>
      </c>
      <c r="K42" s="41">
        <f t="shared" si="1"/>
        <v>42.865869</v>
      </c>
      <c r="L42" s="41">
        <v>42.865869</v>
      </c>
      <c r="M42" s="41"/>
      <c r="N42" s="41"/>
      <c r="O42" s="41"/>
      <c r="P42" s="26" t="s">
        <v>296</v>
      </c>
    </row>
    <row r="43" s="6" customFormat="1" ht="37.5" spans="1:17">
      <c r="A43" s="18"/>
      <c r="B43" s="40"/>
      <c r="C43" s="40"/>
      <c r="D43" s="40" t="s">
        <v>169</v>
      </c>
      <c r="E43" s="41">
        <f t="shared" si="0"/>
        <v>100.014131</v>
      </c>
      <c r="F43" s="41"/>
      <c r="G43" s="41"/>
      <c r="H43" s="41"/>
      <c r="I43" s="41">
        <v>100.014131</v>
      </c>
      <c r="J43" s="40" t="s">
        <v>169</v>
      </c>
      <c r="K43" s="41">
        <f t="shared" si="1"/>
        <v>85.014131</v>
      </c>
      <c r="L43" s="41"/>
      <c r="M43" s="41"/>
      <c r="N43" s="41"/>
      <c r="O43" s="41">
        <f>100.014131-15</f>
        <v>85.014131</v>
      </c>
      <c r="P43" s="27"/>
    </row>
    <row r="44" s="6" customFormat="1" ht="37.5" spans="1:17">
      <c r="A44" s="18">
        <v>18</v>
      </c>
      <c r="B44" s="40" t="s">
        <v>189</v>
      </c>
      <c r="C44" s="40" t="s">
        <v>185</v>
      </c>
      <c r="D44" s="40" t="s">
        <v>168</v>
      </c>
      <c r="E44" s="41">
        <f t="shared" si="0"/>
        <v>26</v>
      </c>
      <c r="F44" s="41">
        <v>26</v>
      </c>
      <c r="G44" s="41"/>
      <c r="H44" s="41"/>
      <c r="I44" s="41"/>
      <c r="J44" s="40" t="s">
        <v>168</v>
      </c>
      <c r="K44" s="41">
        <f t="shared" si="1"/>
        <v>26</v>
      </c>
      <c r="L44" s="41">
        <v>26</v>
      </c>
      <c r="M44" s="41"/>
      <c r="N44" s="41"/>
      <c r="O44" s="41"/>
      <c r="P44" s="26" t="s">
        <v>296</v>
      </c>
    </row>
    <row r="45" s="6" customFormat="1" ht="37.5" spans="1:17">
      <c r="A45" s="18"/>
      <c r="B45" s="40"/>
      <c r="C45" s="40"/>
      <c r="D45" s="40" t="s">
        <v>169</v>
      </c>
      <c r="E45" s="41">
        <f t="shared" si="0"/>
        <v>39.48</v>
      </c>
      <c r="F45" s="41"/>
      <c r="G45" s="41"/>
      <c r="H45" s="41"/>
      <c r="I45" s="41">
        <v>39.48</v>
      </c>
      <c r="J45" s="40" t="s">
        <v>169</v>
      </c>
      <c r="K45" s="41">
        <f t="shared" si="1"/>
        <v>32.48</v>
      </c>
      <c r="L45" s="41"/>
      <c r="M45" s="41"/>
      <c r="N45" s="41"/>
      <c r="O45" s="41">
        <f>39.48-7</f>
        <v>32.48</v>
      </c>
      <c r="P45" s="27"/>
    </row>
    <row r="46" s="6" customFormat="1" ht="37.5" spans="1:17">
      <c r="A46" s="18">
        <v>19</v>
      </c>
      <c r="B46" s="40" t="s">
        <v>190</v>
      </c>
      <c r="C46" s="40" t="s">
        <v>185</v>
      </c>
      <c r="D46" s="40" t="s">
        <v>168</v>
      </c>
      <c r="E46" s="41">
        <f t="shared" si="0"/>
        <v>26.16</v>
      </c>
      <c r="F46" s="41">
        <v>26.16</v>
      </c>
      <c r="G46" s="41"/>
      <c r="H46" s="42"/>
      <c r="I46" s="41"/>
      <c r="J46" s="40" t="s">
        <v>168</v>
      </c>
      <c r="K46" s="41">
        <f t="shared" si="1"/>
        <v>26.16</v>
      </c>
      <c r="L46" s="41">
        <v>26.16</v>
      </c>
      <c r="M46" s="41"/>
      <c r="N46" s="42"/>
      <c r="O46" s="41"/>
      <c r="P46" s="27"/>
    </row>
    <row r="47" s="6" customFormat="1" ht="37.5" spans="1:17">
      <c r="A47" s="18"/>
      <c r="B47" s="40"/>
      <c r="C47" s="40"/>
      <c r="D47" s="40" t="s">
        <v>169</v>
      </c>
      <c r="E47" s="41">
        <f t="shared" si="0"/>
        <v>39.2</v>
      </c>
      <c r="F47" s="41"/>
      <c r="G47" s="41"/>
      <c r="H47" s="41"/>
      <c r="I47" s="41">
        <v>39.2</v>
      </c>
      <c r="J47" s="40" t="s">
        <v>169</v>
      </c>
      <c r="K47" s="41">
        <f t="shared" si="1"/>
        <v>32.2</v>
      </c>
      <c r="L47" s="41"/>
      <c r="M47" s="41"/>
      <c r="N47" s="41"/>
      <c r="O47" s="41">
        <f>39.2-7</f>
        <v>32.2</v>
      </c>
      <c r="P47" s="27"/>
    </row>
    <row r="48" s="6" customFormat="1" ht="37.5" spans="1:17">
      <c r="A48" s="18">
        <v>20</v>
      </c>
      <c r="B48" s="40" t="s">
        <v>191</v>
      </c>
      <c r="C48" s="40" t="s">
        <v>185</v>
      </c>
      <c r="D48" s="40" t="s">
        <v>168</v>
      </c>
      <c r="E48" s="41">
        <f t="shared" si="0"/>
        <v>18.75</v>
      </c>
      <c r="F48" s="41">
        <v>18.75</v>
      </c>
      <c r="G48" s="41"/>
      <c r="H48" s="42"/>
      <c r="I48" s="41"/>
      <c r="J48" s="40" t="s">
        <v>168</v>
      </c>
      <c r="K48" s="41">
        <f t="shared" si="1"/>
        <v>18.75</v>
      </c>
      <c r="L48" s="41">
        <v>18.75</v>
      </c>
      <c r="M48" s="41"/>
      <c r="N48" s="42"/>
      <c r="O48" s="41"/>
      <c r="P48" s="26" t="s">
        <v>296</v>
      </c>
    </row>
    <row r="49" s="6" customFormat="1" ht="37.5" spans="1:232">
      <c r="A49" s="18"/>
      <c r="B49" s="40"/>
      <c r="C49" s="40"/>
      <c r="D49" s="40" t="s">
        <v>169</v>
      </c>
      <c r="E49" s="41">
        <f t="shared" si="0"/>
        <v>25.14</v>
      </c>
      <c r="F49" s="41"/>
      <c r="G49" s="41"/>
      <c r="H49" s="41"/>
      <c r="I49" s="41">
        <v>25.14</v>
      </c>
      <c r="J49" s="40" t="s">
        <v>169</v>
      </c>
      <c r="K49" s="41">
        <f t="shared" si="1"/>
        <v>20.14</v>
      </c>
      <c r="L49" s="41"/>
      <c r="M49" s="41"/>
      <c r="N49" s="41"/>
      <c r="O49" s="41">
        <f>25.14-5</f>
        <v>20.14</v>
      </c>
      <c r="P49" s="27"/>
    </row>
    <row r="50" s="6" customFormat="1" ht="37.5" spans="1:232">
      <c r="A50" s="18">
        <v>21</v>
      </c>
      <c r="B50" s="40" t="s">
        <v>192</v>
      </c>
      <c r="C50" s="40" t="s">
        <v>185</v>
      </c>
      <c r="D50" s="40" t="s">
        <v>168</v>
      </c>
      <c r="E50" s="41">
        <f t="shared" si="0"/>
        <v>18.700222</v>
      </c>
      <c r="F50" s="41">
        <v>18.700222</v>
      </c>
      <c r="G50" s="41"/>
      <c r="H50" s="41"/>
      <c r="I50" s="42"/>
      <c r="J50" s="40" t="s">
        <v>168</v>
      </c>
      <c r="K50" s="41">
        <f t="shared" si="1"/>
        <v>18.700222</v>
      </c>
      <c r="L50" s="41">
        <v>18.700222</v>
      </c>
      <c r="M50" s="41"/>
      <c r="N50" s="41"/>
      <c r="O50" s="42"/>
      <c r="P50" s="27" t="s">
        <v>297</v>
      </c>
    </row>
    <row r="51" s="6" customFormat="1" ht="37.5" spans="1:232">
      <c r="A51" s="18"/>
      <c r="B51" s="40"/>
      <c r="C51" s="40"/>
      <c r="D51" s="40" t="s">
        <v>169</v>
      </c>
      <c r="E51" s="41">
        <f t="shared" si="0"/>
        <v>42.84</v>
      </c>
      <c r="F51" s="41"/>
      <c r="G51" s="41"/>
      <c r="H51" s="41"/>
      <c r="I51" s="41">
        <v>42.84</v>
      </c>
      <c r="J51" s="40" t="s">
        <v>169</v>
      </c>
      <c r="K51" s="41">
        <f t="shared" si="1"/>
        <v>36.84</v>
      </c>
      <c r="L51" s="41"/>
      <c r="M51" s="41"/>
      <c r="N51" s="41"/>
      <c r="O51" s="41">
        <f>42.84-6</f>
        <v>36.84</v>
      </c>
      <c r="P51" s="27"/>
    </row>
    <row r="52" s="6" customFormat="1" ht="37.5" spans="1:232">
      <c r="A52" s="18">
        <v>22</v>
      </c>
      <c r="B52" s="40" t="s">
        <v>193</v>
      </c>
      <c r="C52" s="40" t="s">
        <v>185</v>
      </c>
      <c r="D52" s="40" t="s">
        <v>168</v>
      </c>
      <c r="E52" s="41">
        <f t="shared" si="0"/>
        <v>5.63</v>
      </c>
      <c r="F52" s="41">
        <v>5.63</v>
      </c>
      <c r="G52" s="41"/>
      <c r="H52" s="41"/>
      <c r="I52" s="41"/>
      <c r="J52" s="40" t="s">
        <v>168</v>
      </c>
      <c r="K52" s="41">
        <f t="shared" si="1"/>
        <v>5.63</v>
      </c>
      <c r="L52" s="41">
        <v>5.63</v>
      </c>
      <c r="M52" s="41"/>
      <c r="N52" s="41"/>
      <c r="O52" s="41"/>
      <c r="P52" s="26" t="s">
        <v>298</v>
      </c>
    </row>
    <row r="53" s="6" customFormat="1" ht="37.5" spans="1:232">
      <c r="A53" s="18">
        <v>23</v>
      </c>
      <c r="B53" s="40" t="s">
        <v>194</v>
      </c>
      <c r="C53" s="40" t="s">
        <v>185</v>
      </c>
      <c r="D53" s="40" t="s">
        <v>168</v>
      </c>
      <c r="E53" s="41">
        <f t="shared" si="0"/>
        <v>37.8</v>
      </c>
      <c r="F53" s="41">
        <v>37.8</v>
      </c>
      <c r="G53" s="41"/>
      <c r="H53" s="41"/>
      <c r="I53" s="42"/>
      <c r="J53" s="40" t="s">
        <v>168</v>
      </c>
      <c r="K53" s="41">
        <f t="shared" si="1"/>
        <v>37.8</v>
      </c>
      <c r="L53" s="41">
        <v>37.8</v>
      </c>
      <c r="M53" s="41"/>
      <c r="N53" s="41"/>
      <c r="O53" s="42"/>
      <c r="P53" s="26" t="s">
        <v>298</v>
      </c>
    </row>
    <row r="54" s="6" customFormat="1" ht="37.5" spans="1:232">
      <c r="A54" s="18"/>
      <c r="B54" s="40"/>
      <c r="C54" s="40"/>
      <c r="D54" s="40" t="s">
        <v>169</v>
      </c>
      <c r="E54" s="41">
        <f t="shared" si="0"/>
        <v>15.2</v>
      </c>
      <c r="F54" s="42"/>
      <c r="G54" s="41"/>
      <c r="H54" s="41"/>
      <c r="I54" s="41">
        <v>15.2</v>
      </c>
      <c r="J54" s="40" t="s">
        <v>169</v>
      </c>
      <c r="K54" s="41">
        <f t="shared" si="1"/>
        <v>9.2</v>
      </c>
      <c r="L54" s="42"/>
      <c r="M54" s="41"/>
      <c r="N54" s="41"/>
      <c r="O54" s="41">
        <f>15.2-6</f>
        <v>9.2</v>
      </c>
      <c r="P54" s="26"/>
    </row>
    <row r="55" s="6" customFormat="1" ht="37.5" spans="1:232">
      <c r="A55" s="18">
        <v>24</v>
      </c>
      <c r="B55" s="40" t="s">
        <v>195</v>
      </c>
      <c r="C55" s="40" t="s">
        <v>167</v>
      </c>
      <c r="D55" s="40" t="s">
        <v>168</v>
      </c>
      <c r="E55" s="41">
        <f t="shared" si="0"/>
        <v>1995.935</v>
      </c>
      <c r="F55" s="41">
        <v>1095.935</v>
      </c>
      <c r="G55" s="41">
        <v>900</v>
      </c>
      <c r="H55" s="41"/>
      <c r="I55" s="41"/>
      <c r="J55" s="40" t="s">
        <v>168</v>
      </c>
      <c r="K55" s="41">
        <f t="shared" si="1"/>
        <v>1835.935</v>
      </c>
      <c r="L55" s="41">
        <v>1095.935</v>
      </c>
      <c r="M55" s="41">
        <f>900-160</f>
        <v>740</v>
      </c>
      <c r="N55" s="41"/>
      <c r="O55" s="41"/>
      <c r="P55" s="27"/>
    </row>
    <row r="56" s="6" customFormat="1" ht="37.5" spans="1:232">
      <c r="A56" s="18">
        <v>25</v>
      </c>
      <c r="B56" s="40" t="s">
        <v>196</v>
      </c>
      <c r="C56" s="40" t="s">
        <v>167</v>
      </c>
      <c r="D56" s="40" t="s">
        <v>168</v>
      </c>
      <c r="E56" s="41">
        <f t="shared" si="0"/>
        <v>300</v>
      </c>
      <c r="F56" s="41">
        <v>200</v>
      </c>
      <c r="G56" s="41">
        <v>100</v>
      </c>
      <c r="H56" s="41"/>
      <c r="I56" s="41"/>
      <c r="J56" s="40" t="s">
        <v>168</v>
      </c>
      <c r="K56" s="41">
        <f t="shared" si="1"/>
        <v>230</v>
      </c>
      <c r="L56" s="41">
        <f>200-16</f>
        <v>184</v>
      </c>
      <c r="M56" s="41">
        <f>100-54</f>
        <v>46</v>
      </c>
      <c r="N56" s="41"/>
      <c r="O56" s="41"/>
      <c r="P56" s="27">
        <v>16</v>
      </c>
    </row>
    <row r="57" s="6" customFormat="1" ht="56.25" spans="1:232">
      <c r="A57" s="18">
        <v>26</v>
      </c>
      <c r="B57" s="40" t="s">
        <v>197</v>
      </c>
      <c r="C57" s="40" t="s">
        <v>198</v>
      </c>
      <c r="D57" s="40" t="s">
        <v>168</v>
      </c>
      <c r="E57" s="41">
        <f t="shared" si="0"/>
        <v>587.945</v>
      </c>
      <c r="F57" s="41">
        <v>292.945</v>
      </c>
      <c r="G57" s="41">
        <v>295</v>
      </c>
      <c r="H57" s="41"/>
      <c r="I57" s="41"/>
      <c r="J57" s="40" t="s">
        <v>168</v>
      </c>
      <c r="K57" s="41">
        <f t="shared" si="1"/>
        <v>517.945</v>
      </c>
      <c r="L57" s="41">
        <v>292.945</v>
      </c>
      <c r="M57" s="41">
        <f>295-70</f>
        <v>225</v>
      </c>
      <c r="N57" s="41"/>
      <c r="O57" s="41"/>
      <c r="P57" s="27"/>
    </row>
    <row r="58" s="6" customFormat="1" ht="37.5" spans="1:232">
      <c r="A58" s="18">
        <v>27</v>
      </c>
      <c r="B58" s="40" t="s">
        <v>199</v>
      </c>
      <c r="C58" s="40" t="s">
        <v>200</v>
      </c>
      <c r="D58" s="40" t="s">
        <v>168</v>
      </c>
      <c r="E58" s="41">
        <f t="shared" si="0"/>
        <v>1330.735317</v>
      </c>
      <c r="F58" s="41">
        <v>541.476</v>
      </c>
      <c r="G58" s="41">
        <v>789.259317</v>
      </c>
      <c r="H58" s="41"/>
      <c r="I58" s="41"/>
      <c r="J58" s="40" t="s">
        <v>168</v>
      </c>
      <c r="K58" s="41">
        <f t="shared" si="1"/>
        <v>1330.735317</v>
      </c>
      <c r="L58" s="41">
        <v>541.476</v>
      </c>
      <c r="M58" s="41">
        <f>789.259317</f>
        <v>789.259317</v>
      </c>
      <c r="N58" s="41"/>
      <c r="O58" s="41"/>
      <c r="P58" s="2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</row>
    <row r="59" s="6" customFormat="1" ht="56.25" spans="1:232">
      <c r="A59" s="18">
        <v>28</v>
      </c>
      <c r="B59" s="40" t="s">
        <v>201</v>
      </c>
      <c r="C59" s="40" t="s">
        <v>200</v>
      </c>
      <c r="D59" s="40" t="s">
        <v>168</v>
      </c>
      <c r="E59" s="41">
        <f t="shared" si="0"/>
        <v>300</v>
      </c>
      <c r="F59" s="41">
        <v>180</v>
      </c>
      <c r="G59" s="41">
        <v>120</v>
      </c>
      <c r="H59" s="41"/>
      <c r="I59" s="41"/>
      <c r="J59" s="40" t="s">
        <v>168</v>
      </c>
      <c r="K59" s="41">
        <f t="shared" si="1"/>
        <v>300</v>
      </c>
      <c r="L59" s="41">
        <v>180</v>
      </c>
      <c r="M59" s="41">
        <v>120</v>
      </c>
      <c r="N59" s="41"/>
      <c r="O59" s="41"/>
      <c r="P59" s="2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</row>
    <row r="60" s="6" customFormat="1" ht="37.5" spans="1:232">
      <c r="A60" s="18">
        <v>29</v>
      </c>
      <c r="B60" s="40" t="s">
        <v>202</v>
      </c>
      <c r="C60" s="40" t="s">
        <v>200</v>
      </c>
      <c r="D60" s="40" t="s">
        <v>168</v>
      </c>
      <c r="E60" s="41">
        <f t="shared" si="0"/>
        <v>260</v>
      </c>
      <c r="F60" s="41">
        <v>150</v>
      </c>
      <c r="G60" s="41">
        <v>110</v>
      </c>
      <c r="H60" s="41"/>
      <c r="I60" s="41"/>
      <c r="J60" s="40" t="s">
        <v>168</v>
      </c>
      <c r="K60" s="41">
        <f t="shared" si="1"/>
        <v>205</v>
      </c>
      <c r="L60" s="41">
        <v>150</v>
      </c>
      <c r="M60" s="41">
        <f>110-55</f>
        <v>55</v>
      </c>
      <c r="N60" s="41"/>
      <c r="O60" s="41"/>
      <c r="P60" s="27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</row>
    <row r="61" s="6" customFormat="1" ht="75" spans="1:232">
      <c r="A61" s="18">
        <v>30</v>
      </c>
      <c r="B61" s="40" t="s">
        <v>203</v>
      </c>
      <c r="C61" s="40" t="s">
        <v>185</v>
      </c>
      <c r="D61" s="40" t="s">
        <v>168</v>
      </c>
      <c r="E61" s="41">
        <f t="shared" si="0"/>
        <v>180</v>
      </c>
      <c r="F61" s="41">
        <v>180</v>
      </c>
      <c r="G61" s="41"/>
      <c r="H61" s="41"/>
      <c r="I61" s="41"/>
      <c r="J61" s="40" t="s">
        <v>168</v>
      </c>
      <c r="K61" s="41">
        <f t="shared" si="1"/>
        <v>170</v>
      </c>
      <c r="L61" s="41">
        <f>180-10</f>
        <v>170</v>
      </c>
      <c r="M61" s="41"/>
      <c r="N61" s="41"/>
      <c r="O61" s="41"/>
      <c r="P61" s="26" t="s">
        <v>299</v>
      </c>
    </row>
    <row r="62" s="6" customFormat="1" ht="79" customHeight="1" spans="1:232">
      <c r="A62" s="18">
        <v>31</v>
      </c>
      <c r="B62" s="40" t="s">
        <v>204</v>
      </c>
      <c r="C62" s="40" t="s">
        <v>167</v>
      </c>
      <c r="D62" s="40" t="s">
        <v>168</v>
      </c>
      <c r="E62" s="41">
        <f t="shared" si="0"/>
        <v>350</v>
      </c>
      <c r="F62" s="41">
        <v>350</v>
      </c>
      <c r="G62" s="41"/>
      <c r="H62" s="41"/>
      <c r="I62" s="41"/>
      <c r="J62" s="40" t="s">
        <v>168</v>
      </c>
      <c r="K62" s="41">
        <f t="shared" si="1"/>
        <v>350</v>
      </c>
      <c r="L62" s="41">
        <f>350</f>
        <v>350</v>
      </c>
      <c r="M62" s="41"/>
      <c r="N62" s="41"/>
      <c r="O62" s="41"/>
      <c r="P62" s="26" t="s">
        <v>300</v>
      </c>
    </row>
    <row r="63" s="6" customFormat="1" ht="37.5" spans="1:232">
      <c r="A63" s="18">
        <v>32</v>
      </c>
      <c r="B63" s="40" t="s">
        <v>205</v>
      </c>
      <c r="C63" s="40" t="s">
        <v>185</v>
      </c>
      <c r="D63" s="40" t="s">
        <v>168</v>
      </c>
      <c r="E63" s="41">
        <f t="shared" si="0"/>
        <v>100.220683</v>
      </c>
      <c r="F63" s="41">
        <v>88.95</v>
      </c>
      <c r="G63" s="41">
        <v>11.270683</v>
      </c>
      <c r="H63" s="42"/>
      <c r="I63" s="41"/>
      <c r="J63" s="40" t="s">
        <v>168</v>
      </c>
      <c r="K63" s="41">
        <f t="shared" si="1"/>
        <v>100.220683</v>
      </c>
      <c r="L63" s="41">
        <v>88.95</v>
      </c>
      <c r="M63" s="41">
        <v>11.270683</v>
      </c>
      <c r="N63" s="42"/>
      <c r="O63" s="41"/>
      <c r="P63" s="27"/>
    </row>
    <row r="64" s="6" customFormat="1" ht="37.5" spans="1:232">
      <c r="A64" s="18"/>
      <c r="B64" s="40"/>
      <c r="C64" s="40"/>
      <c r="D64" s="40" t="s">
        <v>186</v>
      </c>
      <c r="E64" s="41">
        <f t="shared" si="0"/>
        <v>176.879317</v>
      </c>
      <c r="F64" s="41"/>
      <c r="G64" s="41"/>
      <c r="H64" s="41">
        <v>176.879317</v>
      </c>
      <c r="I64" s="41"/>
      <c r="J64" s="40" t="s">
        <v>186</v>
      </c>
      <c r="K64" s="41">
        <f t="shared" si="1"/>
        <v>148.879317</v>
      </c>
      <c r="L64" s="41"/>
      <c r="M64" s="41"/>
      <c r="N64" s="41">
        <f>176.879317-28</f>
        <v>148.879317</v>
      </c>
      <c r="O64" s="41"/>
      <c r="P64" s="27"/>
    </row>
    <row r="65" s="6" customFormat="1" ht="37.5" spans="1:16">
      <c r="A65" s="18">
        <v>33</v>
      </c>
      <c r="B65" s="40" t="s">
        <v>206</v>
      </c>
      <c r="C65" s="40" t="s">
        <v>185</v>
      </c>
      <c r="D65" s="40" t="s">
        <v>168</v>
      </c>
      <c r="E65" s="41">
        <f t="shared" si="0"/>
        <v>5.73</v>
      </c>
      <c r="F65" s="41">
        <v>5.73</v>
      </c>
      <c r="G65" s="41"/>
      <c r="H65" s="42"/>
      <c r="I65" s="41"/>
      <c r="J65" s="40" t="s">
        <v>168</v>
      </c>
      <c r="K65" s="41">
        <f t="shared" si="1"/>
        <v>5.73</v>
      </c>
      <c r="L65" s="41">
        <v>5.73</v>
      </c>
      <c r="M65" s="41"/>
      <c r="N65" s="42"/>
      <c r="O65" s="41"/>
      <c r="P65" s="27"/>
    </row>
    <row r="66" s="6" customFormat="1" ht="37.5" spans="1:16">
      <c r="A66" s="18"/>
      <c r="B66" s="40"/>
      <c r="C66" s="40"/>
      <c r="D66" s="40" t="s">
        <v>186</v>
      </c>
      <c r="E66" s="41">
        <f t="shared" si="0"/>
        <v>12.11</v>
      </c>
      <c r="F66" s="41"/>
      <c r="G66" s="41"/>
      <c r="H66" s="41">
        <v>12.11</v>
      </c>
      <c r="I66" s="41"/>
      <c r="J66" s="40" t="s">
        <v>186</v>
      </c>
      <c r="K66" s="41">
        <f t="shared" si="1"/>
        <v>12.11</v>
      </c>
      <c r="L66" s="41"/>
      <c r="M66" s="41"/>
      <c r="N66" s="41">
        <v>12.11</v>
      </c>
      <c r="O66" s="41"/>
      <c r="P66" s="27"/>
    </row>
    <row r="67" s="6" customFormat="1" ht="37.5" spans="1:16">
      <c r="A67" s="18">
        <v>34</v>
      </c>
      <c r="B67" s="40" t="s">
        <v>207</v>
      </c>
      <c r="C67" s="40" t="s">
        <v>185</v>
      </c>
      <c r="D67" s="40" t="s">
        <v>168</v>
      </c>
      <c r="E67" s="41">
        <f t="shared" si="0"/>
        <v>30.49</v>
      </c>
      <c r="F67" s="41">
        <v>30.49</v>
      </c>
      <c r="G67" s="41"/>
      <c r="H67" s="42"/>
      <c r="I67" s="41"/>
      <c r="J67" s="40" t="s">
        <v>168</v>
      </c>
      <c r="K67" s="41">
        <f t="shared" si="1"/>
        <v>30.49</v>
      </c>
      <c r="L67" s="41">
        <v>30.49</v>
      </c>
      <c r="M67" s="41"/>
      <c r="N67" s="42"/>
      <c r="O67" s="41"/>
      <c r="P67" s="27"/>
    </row>
    <row r="68" s="6" customFormat="1" ht="37.5" spans="1:16">
      <c r="A68" s="18"/>
      <c r="B68" s="40"/>
      <c r="C68" s="40"/>
      <c r="D68" s="40" t="s">
        <v>186</v>
      </c>
      <c r="E68" s="41">
        <f t="shared" si="0"/>
        <v>45.11</v>
      </c>
      <c r="F68" s="41"/>
      <c r="G68" s="41"/>
      <c r="H68" s="41">
        <v>45.11</v>
      </c>
      <c r="I68" s="41"/>
      <c r="J68" s="40" t="s">
        <v>186</v>
      </c>
      <c r="K68" s="41">
        <f t="shared" si="1"/>
        <v>37.11</v>
      </c>
      <c r="L68" s="41"/>
      <c r="M68" s="41"/>
      <c r="N68" s="41">
        <f>45.11-8</f>
        <v>37.11</v>
      </c>
      <c r="O68" s="41"/>
      <c r="P68" s="27"/>
    </row>
    <row r="69" s="6" customFormat="1" ht="37.5" spans="1:16">
      <c r="A69" s="18">
        <v>35</v>
      </c>
      <c r="B69" s="40" t="s">
        <v>208</v>
      </c>
      <c r="C69" s="40" t="s">
        <v>185</v>
      </c>
      <c r="D69" s="40" t="s">
        <v>168</v>
      </c>
      <c r="E69" s="41">
        <f t="shared" si="0"/>
        <v>24.03</v>
      </c>
      <c r="F69" s="41">
        <v>24.03</v>
      </c>
      <c r="G69" s="41"/>
      <c r="H69" s="42"/>
      <c r="I69" s="41"/>
      <c r="J69" s="40" t="s">
        <v>168</v>
      </c>
      <c r="K69" s="41">
        <f t="shared" si="1"/>
        <v>24.03</v>
      </c>
      <c r="L69" s="41">
        <v>24.03</v>
      </c>
      <c r="M69" s="41"/>
      <c r="N69" s="42"/>
      <c r="O69" s="41"/>
      <c r="P69" s="27"/>
    </row>
    <row r="70" s="6" customFormat="1" ht="37.5" spans="1:16">
      <c r="A70" s="18"/>
      <c r="B70" s="40"/>
      <c r="C70" s="40"/>
      <c r="D70" s="40" t="s">
        <v>186</v>
      </c>
      <c r="E70" s="41">
        <f t="shared" si="0"/>
        <v>55.39</v>
      </c>
      <c r="F70" s="41"/>
      <c r="G70" s="41"/>
      <c r="H70" s="41">
        <v>55.39</v>
      </c>
      <c r="I70" s="41"/>
      <c r="J70" s="40" t="s">
        <v>186</v>
      </c>
      <c r="K70" s="41">
        <f t="shared" si="1"/>
        <v>47.39</v>
      </c>
      <c r="L70" s="41"/>
      <c r="M70" s="41"/>
      <c r="N70" s="41">
        <f>55.39-8</f>
        <v>47.39</v>
      </c>
      <c r="O70" s="41"/>
      <c r="P70" s="27"/>
    </row>
    <row r="71" s="6" customFormat="1" ht="56.25" spans="1:16">
      <c r="A71" s="18">
        <v>36</v>
      </c>
      <c r="B71" s="40" t="s">
        <v>209</v>
      </c>
      <c r="C71" s="40" t="s">
        <v>185</v>
      </c>
      <c r="D71" s="40" t="s">
        <v>169</v>
      </c>
      <c r="E71" s="41">
        <f t="shared" ref="E71:E134" si="2">F71+G71+H71+I71</f>
        <v>44</v>
      </c>
      <c r="F71" s="41"/>
      <c r="G71" s="41"/>
      <c r="H71" s="41"/>
      <c r="I71" s="41">
        <v>44</v>
      </c>
      <c r="J71" s="40" t="s">
        <v>169</v>
      </c>
      <c r="K71" s="41">
        <f t="shared" ref="K71:K134" si="3">L71+M71+N71+O71</f>
        <v>38.23</v>
      </c>
      <c r="L71" s="41"/>
      <c r="M71" s="41"/>
      <c r="N71" s="41"/>
      <c r="O71" s="41">
        <f>44-5.77</f>
        <v>38.23</v>
      </c>
      <c r="P71" s="27"/>
    </row>
    <row r="72" s="6" customFormat="1" ht="37.5" spans="1:16">
      <c r="A72" s="18">
        <v>37</v>
      </c>
      <c r="B72" s="40" t="s">
        <v>210</v>
      </c>
      <c r="C72" s="40" t="s">
        <v>185</v>
      </c>
      <c r="D72" s="40" t="s">
        <v>168</v>
      </c>
      <c r="E72" s="41">
        <f t="shared" si="2"/>
        <v>99.4</v>
      </c>
      <c r="F72" s="41">
        <v>42.6</v>
      </c>
      <c r="G72" s="41">
        <v>56.8</v>
      </c>
      <c r="H72" s="41"/>
      <c r="I72" s="42"/>
      <c r="J72" s="40" t="s">
        <v>168</v>
      </c>
      <c r="K72" s="41">
        <f t="shared" si="3"/>
        <v>99.4</v>
      </c>
      <c r="L72" s="41">
        <v>42.6</v>
      </c>
      <c r="M72" s="41">
        <v>56.8</v>
      </c>
      <c r="N72" s="41"/>
      <c r="O72" s="42"/>
      <c r="P72" s="27"/>
    </row>
    <row r="73" s="6" customFormat="1" ht="37.5" spans="1:16">
      <c r="A73" s="18"/>
      <c r="B73" s="40"/>
      <c r="C73" s="40"/>
      <c r="D73" s="40" t="s">
        <v>169</v>
      </c>
      <c r="E73" s="41">
        <f t="shared" si="2"/>
        <v>42.6</v>
      </c>
      <c r="F73" s="41"/>
      <c r="G73" s="41"/>
      <c r="H73" s="41"/>
      <c r="I73" s="41">
        <v>42.6</v>
      </c>
      <c r="J73" s="40" t="s">
        <v>169</v>
      </c>
      <c r="K73" s="41">
        <f t="shared" si="3"/>
        <v>26.2</v>
      </c>
      <c r="L73" s="41"/>
      <c r="M73" s="41"/>
      <c r="N73" s="41"/>
      <c r="O73" s="41">
        <f>42.6-16.4</f>
        <v>26.2</v>
      </c>
      <c r="P73" s="27"/>
    </row>
    <row r="74" s="6" customFormat="1" ht="37.5" spans="1:16">
      <c r="A74" s="18">
        <v>38</v>
      </c>
      <c r="B74" s="40" t="s">
        <v>211</v>
      </c>
      <c r="C74" s="40" t="s">
        <v>185</v>
      </c>
      <c r="D74" s="40" t="s">
        <v>168</v>
      </c>
      <c r="E74" s="41">
        <f t="shared" si="2"/>
        <v>34.3</v>
      </c>
      <c r="F74" s="41">
        <v>14.7</v>
      </c>
      <c r="G74" s="41">
        <v>19.6</v>
      </c>
      <c r="H74" s="41"/>
      <c r="I74" s="42"/>
      <c r="J74" s="40" t="s">
        <v>168</v>
      </c>
      <c r="K74" s="41">
        <f t="shared" si="3"/>
        <v>34.3</v>
      </c>
      <c r="L74" s="41">
        <v>14.7</v>
      </c>
      <c r="M74" s="41">
        <v>19.6</v>
      </c>
      <c r="N74" s="41"/>
      <c r="O74" s="42"/>
      <c r="P74" s="26" t="s">
        <v>301</v>
      </c>
    </row>
    <row r="75" s="6" customFormat="1" ht="37.5" spans="1:16">
      <c r="A75" s="18"/>
      <c r="B75" s="40"/>
      <c r="C75" s="40"/>
      <c r="D75" s="40" t="s">
        <v>169</v>
      </c>
      <c r="E75" s="41">
        <f t="shared" si="2"/>
        <v>14.7</v>
      </c>
      <c r="F75" s="41"/>
      <c r="G75" s="41"/>
      <c r="H75" s="41"/>
      <c r="I75" s="41">
        <v>14.7</v>
      </c>
      <c r="J75" s="40" t="s">
        <v>169</v>
      </c>
      <c r="K75" s="41">
        <f t="shared" si="3"/>
        <v>9.7</v>
      </c>
      <c r="L75" s="41"/>
      <c r="M75" s="41"/>
      <c r="N75" s="41"/>
      <c r="O75" s="41">
        <f>14.7-5</f>
        <v>9.7</v>
      </c>
      <c r="P75" s="26"/>
    </row>
    <row r="76" s="6" customFormat="1" ht="37.5" spans="1:16">
      <c r="A76" s="18">
        <v>39</v>
      </c>
      <c r="B76" s="40" t="s">
        <v>212</v>
      </c>
      <c r="C76" s="40" t="s">
        <v>185</v>
      </c>
      <c r="D76" s="40" t="s">
        <v>168</v>
      </c>
      <c r="E76" s="41">
        <f t="shared" si="2"/>
        <v>24.5</v>
      </c>
      <c r="F76" s="41">
        <v>10.5</v>
      </c>
      <c r="G76" s="41">
        <v>14</v>
      </c>
      <c r="H76" s="41"/>
      <c r="I76" s="42"/>
      <c r="J76" s="40" t="s">
        <v>168</v>
      </c>
      <c r="K76" s="41">
        <f t="shared" si="3"/>
        <v>24.5</v>
      </c>
      <c r="L76" s="41">
        <v>10.5</v>
      </c>
      <c r="M76" s="41">
        <v>14</v>
      </c>
      <c r="N76" s="41"/>
      <c r="O76" s="42"/>
      <c r="P76" s="27"/>
    </row>
    <row r="77" s="6" customFormat="1" ht="37.5" spans="1:16">
      <c r="A77" s="18"/>
      <c r="B77" s="40"/>
      <c r="C77" s="40"/>
      <c r="D77" s="40" t="s">
        <v>169</v>
      </c>
      <c r="E77" s="41">
        <f t="shared" si="2"/>
        <v>10.5</v>
      </c>
      <c r="F77" s="41"/>
      <c r="G77" s="41"/>
      <c r="H77" s="41"/>
      <c r="I77" s="41">
        <v>10.5</v>
      </c>
      <c r="J77" s="40" t="s">
        <v>169</v>
      </c>
      <c r="K77" s="41">
        <f t="shared" si="3"/>
        <v>5.5</v>
      </c>
      <c r="L77" s="41"/>
      <c r="M77" s="41"/>
      <c r="N77" s="41"/>
      <c r="O77" s="41">
        <f>10.5-5</f>
        <v>5.5</v>
      </c>
      <c r="P77" s="27"/>
    </row>
    <row r="78" s="6" customFormat="1" ht="37.5" spans="1:16">
      <c r="A78" s="18">
        <v>40</v>
      </c>
      <c r="B78" s="40" t="s">
        <v>213</v>
      </c>
      <c r="C78" s="40" t="s">
        <v>185</v>
      </c>
      <c r="D78" s="40" t="s">
        <v>168</v>
      </c>
      <c r="E78" s="41">
        <f t="shared" si="2"/>
        <v>17.5</v>
      </c>
      <c r="F78" s="41">
        <v>7.5</v>
      </c>
      <c r="G78" s="41">
        <v>10</v>
      </c>
      <c r="H78" s="41"/>
      <c r="I78" s="42"/>
      <c r="J78" s="40" t="s">
        <v>168</v>
      </c>
      <c r="K78" s="41">
        <f t="shared" si="3"/>
        <v>17.5</v>
      </c>
      <c r="L78" s="41">
        <v>7.5</v>
      </c>
      <c r="M78" s="41">
        <v>10</v>
      </c>
      <c r="N78" s="41"/>
      <c r="O78" s="42"/>
      <c r="P78" s="27"/>
    </row>
    <row r="79" s="6" customFormat="1" ht="37.5" spans="1:16">
      <c r="A79" s="18"/>
      <c r="B79" s="40"/>
      <c r="C79" s="40"/>
      <c r="D79" s="40" t="s">
        <v>169</v>
      </c>
      <c r="E79" s="41">
        <f t="shared" si="2"/>
        <v>7.5</v>
      </c>
      <c r="F79" s="41"/>
      <c r="G79" s="41"/>
      <c r="H79" s="41"/>
      <c r="I79" s="41">
        <v>7.5</v>
      </c>
      <c r="J79" s="40" t="s">
        <v>169</v>
      </c>
      <c r="K79" s="41">
        <f t="shared" si="3"/>
        <v>3.5</v>
      </c>
      <c r="L79" s="41"/>
      <c r="M79" s="41"/>
      <c r="N79" s="41"/>
      <c r="O79" s="41">
        <f>7.5-4</f>
        <v>3.5</v>
      </c>
      <c r="P79" s="27"/>
    </row>
    <row r="80" s="6" customFormat="1" ht="37.5" spans="1:16">
      <c r="A80" s="18">
        <v>41</v>
      </c>
      <c r="B80" s="40" t="s">
        <v>214</v>
      </c>
      <c r="C80" s="40" t="s">
        <v>185</v>
      </c>
      <c r="D80" s="40" t="s">
        <v>168</v>
      </c>
      <c r="E80" s="41">
        <f t="shared" si="2"/>
        <v>22.4</v>
      </c>
      <c r="F80" s="41">
        <v>9.6</v>
      </c>
      <c r="G80" s="41">
        <v>12.8</v>
      </c>
      <c r="H80" s="41"/>
      <c r="I80" s="42"/>
      <c r="J80" s="40" t="s">
        <v>168</v>
      </c>
      <c r="K80" s="41">
        <f t="shared" si="3"/>
        <v>22.4</v>
      </c>
      <c r="L80" s="41">
        <v>9.6</v>
      </c>
      <c r="M80" s="41">
        <v>12.8</v>
      </c>
      <c r="N80" s="41"/>
      <c r="O80" s="42"/>
      <c r="P80" s="27"/>
    </row>
    <row r="81" s="6" customFormat="1" ht="37.5" spans="1:16">
      <c r="A81" s="18"/>
      <c r="B81" s="40"/>
      <c r="C81" s="40"/>
      <c r="D81" s="40" t="s">
        <v>169</v>
      </c>
      <c r="E81" s="41">
        <f t="shared" si="2"/>
        <v>9.6</v>
      </c>
      <c r="F81" s="41"/>
      <c r="G81" s="41"/>
      <c r="H81" s="41"/>
      <c r="I81" s="41">
        <v>9.6</v>
      </c>
      <c r="J81" s="40" t="s">
        <v>169</v>
      </c>
      <c r="K81" s="41">
        <f t="shared" si="3"/>
        <v>5.6</v>
      </c>
      <c r="L81" s="41"/>
      <c r="M81" s="41"/>
      <c r="N81" s="41"/>
      <c r="O81" s="41">
        <f>9.6-4</f>
        <v>5.6</v>
      </c>
      <c r="P81" s="27"/>
    </row>
    <row r="82" s="6" customFormat="1" ht="37.5" spans="1:16">
      <c r="A82" s="18">
        <v>42</v>
      </c>
      <c r="B82" s="40" t="s">
        <v>215</v>
      </c>
      <c r="C82" s="40" t="s">
        <v>185</v>
      </c>
      <c r="D82" s="40" t="s">
        <v>168</v>
      </c>
      <c r="E82" s="41">
        <f t="shared" si="2"/>
        <v>113.4</v>
      </c>
      <c r="F82" s="41">
        <v>48.6</v>
      </c>
      <c r="G82" s="41">
        <v>64.8</v>
      </c>
      <c r="H82" s="41"/>
      <c r="I82" s="42"/>
      <c r="J82" s="40" t="s">
        <v>168</v>
      </c>
      <c r="K82" s="41">
        <f t="shared" si="3"/>
        <v>131.4</v>
      </c>
      <c r="L82" s="41">
        <v>48.6</v>
      </c>
      <c r="M82" s="41">
        <f>64.8+18</f>
        <v>82.8</v>
      </c>
      <c r="N82" s="41"/>
      <c r="O82" s="42"/>
      <c r="P82" s="27"/>
    </row>
    <row r="83" s="6" customFormat="1" ht="37.5" spans="1:16">
      <c r="A83" s="18"/>
      <c r="B83" s="40"/>
      <c r="C83" s="40"/>
      <c r="D83" s="40" t="s">
        <v>186</v>
      </c>
      <c r="E83" s="41">
        <f t="shared" si="2"/>
        <v>20.3</v>
      </c>
      <c r="F83" s="41"/>
      <c r="G83" s="41"/>
      <c r="H83" s="41">
        <v>20.3</v>
      </c>
      <c r="I83" s="41"/>
      <c r="J83" s="40" t="s">
        <v>186</v>
      </c>
      <c r="K83" s="41">
        <f t="shared" si="3"/>
        <v>20.3</v>
      </c>
      <c r="L83" s="41"/>
      <c r="M83" s="41"/>
      <c r="N83" s="41">
        <v>20.3</v>
      </c>
      <c r="O83" s="41"/>
      <c r="P83" s="27"/>
    </row>
    <row r="84" s="6" customFormat="1" ht="37.5" spans="1:16">
      <c r="A84" s="18"/>
      <c r="B84" s="40"/>
      <c r="C84" s="40"/>
      <c r="D84" s="40" t="s">
        <v>169</v>
      </c>
      <c r="E84" s="41">
        <f t="shared" si="2"/>
        <v>28.3</v>
      </c>
      <c r="F84" s="41"/>
      <c r="G84" s="41"/>
      <c r="H84" s="42"/>
      <c r="I84" s="41">
        <v>28.3</v>
      </c>
      <c r="J84" s="40" t="s">
        <v>169</v>
      </c>
      <c r="K84" s="41">
        <f t="shared" si="3"/>
        <v>28.3</v>
      </c>
      <c r="L84" s="41"/>
      <c r="M84" s="41"/>
      <c r="N84" s="42"/>
      <c r="O84" s="41">
        <v>28.3</v>
      </c>
      <c r="P84" s="27"/>
    </row>
    <row r="85" s="6" customFormat="1" ht="37.5" spans="1:16">
      <c r="A85" s="18">
        <v>43</v>
      </c>
      <c r="B85" s="40" t="s">
        <v>216</v>
      </c>
      <c r="C85" s="40" t="s">
        <v>185</v>
      </c>
      <c r="D85" s="40" t="s">
        <v>168</v>
      </c>
      <c r="E85" s="41">
        <f t="shared" si="2"/>
        <v>80.5</v>
      </c>
      <c r="F85" s="41">
        <v>34.5</v>
      </c>
      <c r="G85" s="41">
        <v>46</v>
      </c>
      <c r="H85" s="41"/>
      <c r="I85" s="41"/>
      <c r="J85" s="40" t="s">
        <v>168</v>
      </c>
      <c r="K85" s="41">
        <f t="shared" si="3"/>
        <v>80.5</v>
      </c>
      <c r="L85" s="41">
        <v>34.5</v>
      </c>
      <c r="M85" s="41">
        <v>46</v>
      </c>
      <c r="N85" s="41"/>
      <c r="O85" s="41"/>
      <c r="P85" s="27"/>
    </row>
    <row r="86" s="6" customFormat="1" ht="37.5" spans="1:16">
      <c r="A86" s="18"/>
      <c r="B86" s="40"/>
      <c r="C86" s="40"/>
      <c r="D86" s="40" t="s">
        <v>186</v>
      </c>
      <c r="E86" s="41">
        <f t="shared" si="2"/>
        <v>2.618</v>
      </c>
      <c r="F86" s="41"/>
      <c r="G86" s="41"/>
      <c r="H86" s="41">
        <v>2.618</v>
      </c>
      <c r="I86" s="41"/>
      <c r="J86" s="40" t="s">
        <v>186</v>
      </c>
      <c r="K86" s="41">
        <f t="shared" si="3"/>
        <v>2.618</v>
      </c>
      <c r="L86" s="41"/>
      <c r="M86" s="41"/>
      <c r="N86" s="41">
        <v>2.618</v>
      </c>
      <c r="O86" s="41"/>
      <c r="P86" s="27"/>
    </row>
    <row r="87" s="6" customFormat="1" ht="37.5" spans="1:16">
      <c r="A87" s="18"/>
      <c r="B87" s="40"/>
      <c r="C87" s="40"/>
      <c r="D87" s="40" t="s">
        <v>169</v>
      </c>
      <c r="E87" s="41">
        <f t="shared" si="2"/>
        <v>31.882</v>
      </c>
      <c r="F87" s="41"/>
      <c r="G87" s="41"/>
      <c r="H87" s="42"/>
      <c r="I87" s="41">
        <v>31.882</v>
      </c>
      <c r="J87" s="40" t="s">
        <v>169</v>
      </c>
      <c r="K87" s="41">
        <f t="shared" si="3"/>
        <v>19.882</v>
      </c>
      <c r="L87" s="41"/>
      <c r="M87" s="41"/>
      <c r="N87" s="42"/>
      <c r="O87" s="41">
        <f>31.882-12</f>
        <v>19.882</v>
      </c>
      <c r="P87" s="27"/>
    </row>
    <row r="88" s="6" customFormat="1" ht="37.5" spans="1:16">
      <c r="A88" s="18">
        <v>44</v>
      </c>
      <c r="B88" s="40" t="s">
        <v>217</v>
      </c>
      <c r="C88" s="40" t="s">
        <v>185</v>
      </c>
      <c r="D88" s="40" t="s">
        <v>168</v>
      </c>
      <c r="E88" s="41">
        <f t="shared" si="2"/>
        <v>38.5</v>
      </c>
      <c r="F88" s="41">
        <v>16.5</v>
      </c>
      <c r="G88" s="41">
        <v>22</v>
      </c>
      <c r="H88" s="41"/>
      <c r="I88" s="42"/>
      <c r="J88" s="40" t="s">
        <v>168</v>
      </c>
      <c r="K88" s="41">
        <f t="shared" si="3"/>
        <v>38.5</v>
      </c>
      <c r="L88" s="41">
        <v>16.5</v>
      </c>
      <c r="M88" s="41">
        <v>22</v>
      </c>
      <c r="N88" s="41"/>
      <c r="O88" s="42"/>
      <c r="P88" s="27"/>
    </row>
    <row r="89" s="6" customFormat="1" ht="37.5" spans="1:16">
      <c r="A89" s="18"/>
      <c r="B89" s="40"/>
      <c r="C89" s="40"/>
      <c r="D89" s="40" t="s">
        <v>169</v>
      </c>
      <c r="E89" s="41">
        <f t="shared" si="2"/>
        <v>16.5</v>
      </c>
      <c r="F89" s="41"/>
      <c r="G89" s="41"/>
      <c r="H89" s="41"/>
      <c r="I89" s="41">
        <v>16.5</v>
      </c>
      <c r="J89" s="40" t="s">
        <v>169</v>
      </c>
      <c r="K89" s="41">
        <f t="shared" si="3"/>
        <v>9.5</v>
      </c>
      <c r="L89" s="41"/>
      <c r="M89" s="41"/>
      <c r="N89" s="41"/>
      <c r="O89" s="41">
        <f>16.5-7</f>
        <v>9.5</v>
      </c>
      <c r="P89" s="27"/>
    </row>
    <row r="90" s="6" customFormat="1" ht="37.5" spans="1:16">
      <c r="A90" s="18">
        <v>45</v>
      </c>
      <c r="B90" s="40" t="s">
        <v>218</v>
      </c>
      <c r="C90" s="40" t="s">
        <v>185</v>
      </c>
      <c r="D90" s="40" t="s">
        <v>168</v>
      </c>
      <c r="E90" s="41">
        <f t="shared" si="2"/>
        <v>59.5</v>
      </c>
      <c r="F90" s="41">
        <v>25.5</v>
      </c>
      <c r="G90" s="41">
        <v>34</v>
      </c>
      <c r="H90" s="41"/>
      <c r="I90" s="42"/>
      <c r="J90" s="40" t="s">
        <v>168</v>
      </c>
      <c r="K90" s="41">
        <f t="shared" si="3"/>
        <v>59.5</v>
      </c>
      <c r="L90" s="41">
        <v>25.5</v>
      </c>
      <c r="M90" s="41">
        <v>34</v>
      </c>
      <c r="N90" s="41"/>
      <c r="O90" s="42"/>
      <c r="P90" s="27" t="s">
        <v>297</v>
      </c>
    </row>
    <row r="91" s="6" customFormat="1" ht="37.5" spans="1:16">
      <c r="A91" s="18"/>
      <c r="B91" s="40"/>
      <c r="C91" s="40"/>
      <c r="D91" s="40" t="s">
        <v>186</v>
      </c>
      <c r="E91" s="41">
        <f t="shared" si="2"/>
        <v>7.76</v>
      </c>
      <c r="F91" s="41"/>
      <c r="G91" s="41"/>
      <c r="H91" s="41">
        <v>7.76</v>
      </c>
      <c r="I91" s="41"/>
      <c r="J91" s="40" t="s">
        <v>186</v>
      </c>
      <c r="K91" s="41">
        <f t="shared" si="3"/>
        <v>7.76</v>
      </c>
      <c r="L91" s="41"/>
      <c r="M91" s="41"/>
      <c r="N91" s="41">
        <v>7.76</v>
      </c>
      <c r="O91" s="41"/>
      <c r="P91" s="27"/>
    </row>
    <row r="92" s="6" customFormat="1" ht="37.5" spans="1:16">
      <c r="A92" s="18"/>
      <c r="B92" s="40"/>
      <c r="C92" s="40"/>
      <c r="D92" s="40" t="s">
        <v>169</v>
      </c>
      <c r="E92" s="41">
        <f t="shared" si="2"/>
        <v>17.74</v>
      </c>
      <c r="F92" s="41"/>
      <c r="G92" s="41"/>
      <c r="H92" s="42"/>
      <c r="I92" s="41">
        <v>17.74</v>
      </c>
      <c r="J92" s="40" t="s">
        <v>169</v>
      </c>
      <c r="K92" s="41">
        <f t="shared" si="3"/>
        <v>8.74</v>
      </c>
      <c r="L92" s="41"/>
      <c r="M92" s="41"/>
      <c r="N92" s="42"/>
      <c r="O92" s="41">
        <f>17.74-9</f>
        <v>8.74</v>
      </c>
      <c r="P92" s="27"/>
    </row>
    <row r="93" s="6" customFormat="1" ht="56.25" spans="1:16">
      <c r="A93" s="18">
        <v>46</v>
      </c>
      <c r="B93" s="40" t="s">
        <v>219</v>
      </c>
      <c r="C93" s="40" t="s">
        <v>185</v>
      </c>
      <c r="D93" s="40" t="s">
        <v>169</v>
      </c>
      <c r="E93" s="41">
        <f t="shared" si="2"/>
        <v>14.48</v>
      </c>
      <c r="F93" s="41"/>
      <c r="G93" s="41"/>
      <c r="H93" s="41"/>
      <c r="I93" s="41">
        <v>14.48</v>
      </c>
      <c r="J93" s="40" t="s">
        <v>169</v>
      </c>
      <c r="K93" s="41">
        <f t="shared" si="3"/>
        <v>14.48</v>
      </c>
      <c r="L93" s="41"/>
      <c r="M93" s="41"/>
      <c r="N93" s="41"/>
      <c r="O93" s="41">
        <v>14.48</v>
      </c>
      <c r="P93" s="27"/>
    </row>
    <row r="94" s="6" customFormat="1" ht="56.25" spans="1:16">
      <c r="A94" s="18">
        <v>47</v>
      </c>
      <c r="B94" s="40" t="s">
        <v>220</v>
      </c>
      <c r="C94" s="40" t="s">
        <v>185</v>
      </c>
      <c r="D94" s="40" t="s">
        <v>186</v>
      </c>
      <c r="E94" s="41">
        <f t="shared" si="2"/>
        <v>10</v>
      </c>
      <c r="F94" s="41"/>
      <c r="G94" s="41"/>
      <c r="H94" s="41">
        <v>10</v>
      </c>
      <c r="I94" s="41"/>
      <c r="J94" s="40" t="s">
        <v>186</v>
      </c>
      <c r="K94" s="41">
        <f t="shared" si="3"/>
        <v>10</v>
      </c>
      <c r="L94" s="41"/>
      <c r="M94" s="41"/>
      <c r="N94" s="41">
        <v>10</v>
      </c>
      <c r="O94" s="41"/>
      <c r="P94" s="27"/>
    </row>
    <row r="95" s="6" customFormat="1" ht="56.25" spans="1:16">
      <c r="A95" s="18">
        <v>48</v>
      </c>
      <c r="B95" s="40" t="s">
        <v>221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16">
      <c r="A96" s="18">
        <v>49</v>
      </c>
      <c r="B96" s="40" t="s">
        <v>222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6">
      <c r="A97" s="18">
        <v>50</v>
      </c>
      <c r="B97" s="40" t="s">
        <v>223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6">
      <c r="A98" s="18">
        <v>51</v>
      </c>
      <c r="B98" s="40" t="s">
        <v>224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6">
      <c r="A99" s="18">
        <v>52</v>
      </c>
      <c r="B99" s="40" t="s">
        <v>225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56.25" spans="1:16">
      <c r="A100" s="18">
        <v>53</v>
      </c>
      <c r="B100" s="40" t="s">
        <v>226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37.5" spans="1:16">
      <c r="A101" s="18">
        <v>54</v>
      </c>
      <c r="B101" s="40" t="s">
        <v>87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37.5" spans="1:16">
      <c r="A102" s="18">
        <v>55</v>
      </c>
      <c r="B102" s="40" t="s">
        <v>227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6">
      <c r="A103" s="18">
        <v>56</v>
      </c>
      <c r="B103" s="40" t="s">
        <v>228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56.25" spans="1:16">
      <c r="A104" s="18">
        <v>57</v>
      </c>
      <c r="B104" s="40" t="s">
        <v>229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37.5" spans="1:16">
      <c r="A105" s="18">
        <v>58</v>
      </c>
      <c r="B105" s="40" t="s">
        <v>230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56.25" spans="1:16">
      <c r="A106" s="18">
        <v>59</v>
      </c>
      <c r="B106" s="40" t="s">
        <v>231</v>
      </c>
      <c r="C106" s="40" t="s">
        <v>185</v>
      </c>
      <c r="D106" s="40" t="s">
        <v>186</v>
      </c>
      <c r="E106" s="41">
        <f t="shared" si="2"/>
        <v>10</v>
      </c>
      <c r="F106" s="41"/>
      <c r="G106" s="41"/>
      <c r="H106" s="41">
        <v>10</v>
      </c>
      <c r="I106" s="41"/>
      <c r="J106" s="40" t="s">
        <v>186</v>
      </c>
      <c r="K106" s="41">
        <f t="shared" si="3"/>
        <v>10</v>
      </c>
      <c r="L106" s="41"/>
      <c r="M106" s="41"/>
      <c r="N106" s="41">
        <v>10</v>
      </c>
      <c r="O106" s="41"/>
      <c r="P106" s="27"/>
    </row>
    <row r="107" s="6" customFormat="1" ht="37.5" spans="1:16">
      <c r="A107" s="18">
        <v>60</v>
      </c>
      <c r="B107" s="40" t="s">
        <v>232</v>
      </c>
      <c r="C107" s="40" t="s">
        <v>167</v>
      </c>
      <c r="D107" s="40" t="s">
        <v>168</v>
      </c>
      <c r="E107" s="41">
        <f t="shared" si="2"/>
        <v>300</v>
      </c>
      <c r="F107" s="41">
        <v>120</v>
      </c>
      <c r="G107" s="41">
        <v>180</v>
      </c>
      <c r="H107" s="41"/>
      <c r="I107" s="42"/>
      <c r="J107" s="40" t="s">
        <v>168</v>
      </c>
      <c r="K107" s="41">
        <f t="shared" si="3"/>
        <v>300</v>
      </c>
      <c r="L107" s="41">
        <v>120</v>
      </c>
      <c r="M107" s="41">
        <v>180</v>
      </c>
      <c r="N107" s="41"/>
      <c r="O107" s="42"/>
      <c r="P107" s="26" t="s">
        <v>302</v>
      </c>
    </row>
    <row r="108" s="6" customFormat="1" ht="37" customHeight="1" spans="1:16">
      <c r="A108" s="18"/>
      <c r="B108" s="40"/>
      <c r="C108" s="40"/>
      <c r="D108" s="40" t="s">
        <v>182</v>
      </c>
      <c r="E108" s="41">
        <f t="shared" si="2"/>
        <v>40</v>
      </c>
      <c r="F108" s="41"/>
      <c r="G108" s="41">
        <v>40</v>
      </c>
      <c r="H108" s="41"/>
      <c r="I108" s="42"/>
      <c r="J108" s="40" t="s">
        <v>182</v>
      </c>
      <c r="K108" s="41">
        <f t="shared" si="3"/>
        <v>40</v>
      </c>
      <c r="L108" s="41"/>
      <c r="M108" s="41">
        <v>40</v>
      </c>
      <c r="N108" s="41"/>
      <c r="O108" s="42"/>
      <c r="P108" s="26"/>
    </row>
    <row r="109" s="6" customFormat="1" ht="37.5" spans="1:16">
      <c r="A109" s="18"/>
      <c r="B109" s="40"/>
      <c r="C109" s="40"/>
      <c r="D109" s="40" t="s">
        <v>169</v>
      </c>
      <c r="E109" s="41">
        <f t="shared" si="2"/>
        <v>100</v>
      </c>
      <c r="F109" s="41"/>
      <c r="G109" s="41"/>
      <c r="H109" s="41"/>
      <c r="I109" s="41">
        <v>100</v>
      </c>
      <c r="J109" s="40" t="s">
        <v>169</v>
      </c>
      <c r="K109" s="41">
        <f t="shared" si="3"/>
        <v>65</v>
      </c>
      <c r="L109" s="41"/>
      <c r="M109" s="41"/>
      <c r="N109" s="41"/>
      <c r="O109" s="41">
        <f>100-35</f>
        <v>65</v>
      </c>
      <c r="P109" s="26"/>
    </row>
    <row r="110" s="6" customFormat="1" ht="37.5" spans="1:16">
      <c r="A110" s="18">
        <v>61</v>
      </c>
      <c r="B110" s="40" t="s">
        <v>233</v>
      </c>
      <c r="C110" s="40" t="s">
        <v>167</v>
      </c>
      <c r="D110" s="40" t="s">
        <v>168</v>
      </c>
      <c r="E110" s="41">
        <f t="shared" si="2"/>
        <v>170</v>
      </c>
      <c r="F110" s="41">
        <v>140</v>
      </c>
      <c r="G110" s="41">
        <v>30</v>
      </c>
      <c r="H110" s="41"/>
      <c r="I110" s="41"/>
      <c r="J110" s="40" t="s">
        <v>168</v>
      </c>
      <c r="K110" s="41">
        <f t="shared" si="3"/>
        <v>170</v>
      </c>
      <c r="L110" s="41">
        <v>140</v>
      </c>
      <c r="M110" s="41">
        <v>30</v>
      </c>
      <c r="N110" s="41"/>
      <c r="O110" s="41"/>
      <c r="P110" s="27"/>
    </row>
    <row r="111" s="6" customFormat="1" ht="37.5" spans="1:16">
      <c r="A111" s="18">
        <v>62</v>
      </c>
      <c r="B111" s="40" t="s">
        <v>234</v>
      </c>
      <c r="C111" s="40" t="s">
        <v>167</v>
      </c>
      <c r="D111" s="40" t="s">
        <v>168</v>
      </c>
      <c r="E111" s="41">
        <f t="shared" si="2"/>
        <v>200</v>
      </c>
      <c r="F111" s="41">
        <v>170</v>
      </c>
      <c r="G111" s="41">
        <v>30</v>
      </c>
      <c r="H111" s="41"/>
      <c r="I111" s="42"/>
      <c r="J111" s="40" t="s">
        <v>168</v>
      </c>
      <c r="K111" s="41">
        <f t="shared" si="3"/>
        <v>200</v>
      </c>
      <c r="L111" s="41">
        <v>170</v>
      </c>
      <c r="M111" s="41">
        <v>30</v>
      </c>
      <c r="N111" s="41"/>
      <c r="O111" s="42"/>
      <c r="P111" s="27"/>
    </row>
    <row r="112" s="6" customFormat="1" ht="40" customHeight="1" spans="1:16">
      <c r="A112" s="18"/>
      <c r="B112" s="40"/>
      <c r="C112" s="40"/>
      <c r="D112" s="40" t="s">
        <v>182</v>
      </c>
      <c r="E112" s="41">
        <f t="shared" si="2"/>
        <v>100</v>
      </c>
      <c r="F112" s="41"/>
      <c r="G112" s="41">
        <v>100</v>
      </c>
      <c r="H112" s="41"/>
      <c r="I112" s="42"/>
      <c r="J112" s="40" t="s">
        <v>182</v>
      </c>
      <c r="K112" s="41">
        <f t="shared" si="3"/>
        <v>100</v>
      </c>
      <c r="L112" s="41"/>
      <c r="M112" s="41">
        <v>100</v>
      </c>
      <c r="N112" s="41"/>
      <c r="O112" s="42"/>
      <c r="P112" s="27"/>
    </row>
    <row r="113" s="6" customFormat="1" ht="37.5" spans="1:232">
      <c r="A113" s="18"/>
      <c r="B113" s="40"/>
      <c r="C113" s="40"/>
      <c r="D113" s="40" t="s">
        <v>169</v>
      </c>
      <c r="E113" s="41">
        <f t="shared" si="2"/>
        <v>60</v>
      </c>
      <c r="F113" s="41"/>
      <c r="G113" s="41"/>
      <c r="H113" s="41"/>
      <c r="I113" s="41">
        <v>60</v>
      </c>
      <c r="J113" s="40" t="s">
        <v>169</v>
      </c>
      <c r="K113" s="41">
        <f t="shared" si="3"/>
        <v>50</v>
      </c>
      <c r="L113" s="41"/>
      <c r="M113" s="41"/>
      <c r="N113" s="41"/>
      <c r="O113" s="41">
        <f>60-10</f>
        <v>50</v>
      </c>
      <c r="P113" s="27"/>
    </row>
    <row r="114" s="6" customFormat="1" ht="37.5" spans="1:232">
      <c r="A114" s="18">
        <v>63</v>
      </c>
      <c r="B114" s="40" t="s">
        <v>235</v>
      </c>
      <c r="C114" s="40" t="s">
        <v>167</v>
      </c>
      <c r="D114" s="40" t="s">
        <v>168</v>
      </c>
      <c r="E114" s="41">
        <f t="shared" si="2"/>
        <v>80</v>
      </c>
      <c r="F114" s="41">
        <v>80</v>
      </c>
      <c r="G114" s="41"/>
      <c r="H114" s="41"/>
      <c r="I114" s="41"/>
      <c r="J114" s="40" t="s">
        <v>168</v>
      </c>
      <c r="K114" s="41">
        <f t="shared" si="3"/>
        <v>80</v>
      </c>
      <c r="L114" s="41">
        <v>80</v>
      </c>
      <c r="M114" s="41"/>
      <c r="N114" s="41"/>
      <c r="O114" s="41"/>
      <c r="P114" s="27"/>
    </row>
    <row r="115" s="6" customFormat="1" ht="56.25" spans="1:232">
      <c r="A115" s="18">
        <v>64</v>
      </c>
      <c r="B115" s="62" t="s">
        <v>236</v>
      </c>
      <c r="C115" s="40" t="s">
        <v>185</v>
      </c>
      <c r="D115" s="40" t="s">
        <v>168</v>
      </c>
      <c r="E115" s="41">
        <f t="shared" si="2"/>
        <v>9.7</v>
      </c>
      <c r="F115" s="41">
        <v>9.7</v>
      </c>
      <c r="G115" s="41"/>
      <c r="H115" s="41"/>
      <c r="I115" s="41"/>
      <c r="J115" s="40" t="s">
        <v>168</v>
      </c>
      <c r="K115" s="41">
        <f t="shared" si="3"/>
        <v>11.190739</v>
      </c>
      <c r="L115" s="63">
        <v>11.190739</v>
      </c>
      <c r="M115" s="41"/>
      <c r="N115" s="41"/>
      <c r="O115" s="41"/>
      <c r="P115" s="27"/>
    </row>
    <row r="116" s="6" customFormat="1" ht="56.25" spans="1:232">
      <c r="A116" s="18">
        <v>65</v>
      </c>
      <c r="B116" s="40" t="s">
        <v>237</v>
      </c>
      <c r="C116" s="40" t="s">
        <v>185</v>
      </c>
      <c r="D116" s="40" t="s">
        <v>169</v>
      </c>
      <c r="E116" s="41">
        <f t="shared" si="2"/>
        <v>10</v>
      </c>
      <c r="F116" s="41"/>
      <c r="G116" s="41"/>
      <c r="H116" s="41"/>
      <c r="I116" s="41">
        <v>10</v>
      </c>
      <c r="J116" s="40" t="s">
        <v>169</v>
      </c>
      <c r="K116" s="41">
        <f t="shared" si="3"/>
        <v>10</v>
      </c>
      <c r="L116" s="41"/>
      <c r="M116" s="41"/>
      <c r="N116" s="41"/>
      <c r="O116" s="41">
        <v>10</v>
      </c>
      <c r="P116" s="26" t="s">
        <v>298</v>
      </c>
    </row>
    <row r="117" s="6" customFormat="1" ht="56.25" spans="1:232">
      <c r="A117" s="18">
        <v>66</v>
      </c>
      <c r="B117" s="40" t="s">
        <v>238</v>
      </c>
      <c r="C117" s="40" t="s">
        <v>185</v>
      </c>
      <c r="D117" s="40" t="s">
        <v>169</v>
      </c>
      <c r="E117" s="41">
        <f t="shared" si="2"/>
        <v>10</v>
      </c>
      <c r="F117" s="41"/>
      <c r="G117" s="41"/>
      <c r="H117" s="41"/>
      <c r="I117" s="41">
        <v>10</v>
      </c>
      <c r="J117" s="40" t="s">
        <v>169</v>
      </c>
      <c r="K117" s="41">
        <f t="shared" si="3"/>
        <v>10</v>
      </c>
      <c r="L117" s="41"/>
      <c r="M117" s="41"/>
      <c r="N117" s="41"/>
      <c r="O117" s="41">
        <v>10</v>
      </c>
      <c r="P117" s="26" t="s">
        <v>298</v>
      </c>
    </row>
    <row r="118" s="6" customFormat="1" ht="56.25" spans="1:232">
      <c r="A118" s="18">
        <v>67</v>
      </c>
      <c r="B118" s="40" t="s">
        <v>239</v>
      </c>
      <c r="C118" s="40" t="s">
        <v>185</v>
      </c>
      <c r="D118" s="40" t="s">
        <v>169</v>
      </c>
      <c r="E118" s="41">
        <f t="shared" si="2"/>
        <v>10</v>
      </c>
      <c r="F118" s="41"/>
      <c r="G118" s="41"/>
      <c r="H118" s="41"/>
      <c r="I118" s="41">
        <v>10</v>
      </c>
      <c r="J118" s="40" t="s">
        <v>169</v>
      </c>
      <c r="K118" s="41">
        <f t="shared" si="3"/>
        <v>10</v>
      </c>
      <c r="L118" s="41"/>
      <c r="M118" s="41"/>
      <c r="N118" s="41"/>
      <c r="O118" s="41">
        <v>10</v>
      </c>
      <c r="P118" s="26" t="s">
        <v>298</v>
      </c>
    </row>
    <row r="119" s="6" customFormat="1" ht="37.5" spans="1:232">
      <c r="A119" s="18">
        <v>68</v>
      </c>
      <c r="B119" s="40" t="s">
        <v>240</v>
      </c>
      <c r="C119" s="40" t="s">
        <v>241</v>
      </c>
      <c r="D119" s="40" t="s">
        <v>169</v>
      </c>
      <c r="E119" s="41">
        <f t="shared" si="2"/>
        <v>20</v>
      </c>
      <c r="F119" s="41"/>
      <c r="G119" s="41"/>
      <c r="H119" s="41"/>
      <c r="I119" s="41">
        <v>20</v>
      </c>
      <c r="J119" s="40" t="s">
        <v>169</v>
      </c>
      <c r="K119" s="41">
        <f t="shared" si="3"/>
        <v>20</v>
      </c>
      <c r="L119" s="41"/>
      <c r="M119" s="41"/>
      <c r="N119" s="41"/>
      <c r="O119" s="41">
        <v>20</v>
      </c>
      <c r="P119" s="27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</row>
    <row r="120" s="6" customFormat="1" ht="40" customHeight="1" spans="1:232">
      <c r="A120" s="18">
        <v>69</v>
      </c>
      <c r="B120" s="62" t="s">
        <v>242</v>
      </c>
      <c r="C120" s="40" t="s">
        <v>167</v>
      </c>
      <c r="D120" s="40" t="s">
        <v>168</v>
      </c>
      <c r="E120" s="41">
        <f t="shared" si="2"/>
        <v>1514.249181</v>
      </c>
      <c r="F120" s="41">
        <v>836.977909</v>
      </c>
      <c r="G120" s="41">
        <v>677.271272</v>
      </c>
      <c r="H120" s="41"/>
      <c r="I120" s="41"/>
      <c r="J120" s="40" t="s">
        <v>168</v>
      </c>
      <c r="K120" s="41">
        <f t="shared" si="3"/>
        <v>1426.32611</v>
      </c>
      <c r="L120" s="41">
        <f>836.977909-17.9327-1.490739+14.7772</f>
        <v>832.33167</v>
      </c>
      <c r="M120" s="41">
        <f>677.271272-32-30.46237-14.7772-6.037262</f>
        <v>593.99444</v>
      </c>
      <c r="N120" s="41"/>
      <c r="O120" s="41"/>
      <c r="P120" s="26" t="s">
        <v>303</v>
      </c>
    </row>
    <row r="121" s="6" customFormat="1" ht="40" customHeight="1" spans="1:232">
      <c r="A121" s="18"/>
      <c r="B121" s="62"/>
      <c r="C121" s="40"/>
      <c r="D121" s="40" t="s">
        <v>174</v>
      </c>
      <c r="E121" s="41">
        <f t="shared" si="2"/>
        <v>67</v>
      </c>
      <c r="F121" s="41">
        <v>67</v>
      </c>
      <c r="G121" s="41"/>
      <c r="H121" s="41"/>
      <c r="I121" s="41"/>
      <c r="J121" s="40" t="s">
        <v>174</v>
      </c>
      <c r="K121" s="41">
        <f t="shared" si="3"/>
        <v>67</v>
      </c>
      <c r="L121" s="41">
        <v>67</v>
      </c>
      <c r="M121" s="41"/>
      <c r="N121" s="41"/>
      <c r="O121" s="41"/>
      <c r="P121" s="26"/>
    </row>
    <row r="122" s="6" customFormat="1" ht="40" customHeight="1" spans="1:232">
      <c r="A122" s="18"/>
      <c r="B122" s="62"/>
      <c r="C122" s="40"/>
      <c r="D122" s="40" t="s">
        <v>186</v>
      </c>
      <c r="E122" s="41">
        <f t="shared" si="2"/>
        <v>22.728728</v>
      </c>
      <c r="F122" s="41"/>
      <c r="G122" s="41"/>
      <c r="H122" s="41">
        <v>22.728728</v>
      </c>
      <c r="I122" s="41"/>
      <c r="J122" s="40" t="s">
        <v>186</v>
      </c>
      <c r="K122" s="41">
        <f t="shared" si="3"/>
        <v>22.728728</v>
      </c>
      <c r="L122" s="41"/>
      <c r="M122" s="41"/>
      <c r="N122" s="41">
        <f>22.728728</f>
        <v>22.728728</v>
      </c>
      <c r="O122" s="41"/>
      <c r="P122" s="26"/>
    </row>
    <row r="123" s="6" customFormat="1" ht="40" customHeight="1" spans="1:232">
      <c r="A123" s="18"/>
      <c r="B123" s="62"/>
      <c r="C123" s="40"/>
      <c r="D123" s="40" t="s">
        <v>182</v>
      </c>
      <c r="E123" s="41">
        <f t="shared" si="2"/>
        <v>138</v>
      </c>
      <c r="F123" s="41">
        <v>60</v>
      </c>
      <c r="G123" s="41">
        <v>78</v>
      </c>
      <c r="H123" s="41"/>
      <c r="I123" s="41"/>
      <c r="J123" s="40" t="s">
        <v>182</v>
      </c>
      <c r="K123" s="41">
        <f t="shared" si="3"/>
        <v>138</v>
      </c>
      <c r="L123" s="41">
        <f>60-14.7772</f>
        <v>45.2228</v>
      </c>
      <c r="M123" s="41">
        <f>78+14.7772</f>
        <v>92.7772</v>
      </c>
      <c r="N123" s="41"/>
      <c r="O123" s="41"/>
      <c r="P123" s="26"/>
    </row>
    <row r="124" s="6" customFormat="1" ht="40" customHeight="1" spans="1:232">
      <c r="A124" s="18"/>
      <c r="B124" s="62"/>
      <c r="C124" s="40"/>
      <c r="D124" s="40" t="s">
        <v>169</v>
      </c>
      <c r="E124" s="41">
        <f t="shared" si="2"/>
        <v>146.022091</v>
      </c>
      <c r="F124" s="41"/>
      <c r="G124" s="41"/>
      <c r="H124" s="41"/>
      <c r="I124" s="41">
        <v>146.022091</v>
      </c>
      <c r="J124" s="40" t="s">
        <v>169</v>
      </c>
      <c r="K124" s="41">
        <f t="shared" si="3"/>
        <v>0</v>
      </c>
      <c r="L124" s="41"/>
      <c r="M124" s="41"/>
      <c r="N124" s="41"/>
      <c r="O124" s="41"/>
      <c r="P124" s="26"/>
    </row>
    <row r="125" s="6" customFormat="1" ht="37.5" spans="1:232">
      <c r="A125" s="18">
        <v>70</v>
      </c>
      <c r="B125" s="40" t="s">
        <v>243</v>
      </c>
      <c r="C125" s="40" t="s">
        <v>185</v>
      </c>
      <c r="D125" s="40" t="s">
        <v>168</v>
      </c>
      <c r="E125" s="41">
        <f t="shared" si="2"/>
        <v>15</v>
      </c>
      <c r="F125" s="41">
        <v>15</v>
      </c>
      <c r="G125" s="41"/>
      <c r="H125" s="42"/>
      <c r="I125" s="41"/>
      <c r="J125" s="40" t="s">
        <v>168</v>
      </c>
      <c r="K125" s="41">
        <f t="shared" si="3"/>
        <v>15</v>
      </c>
      <c r="L125" s="41">
        <v>15</v>
      </c>
      <c r="M125" s="41"/>
      <c r="N125" s="42"/>
      <c r="O125" s="41"/>
      <c r="P125" s="27"/>
    </row>
    <row r="126" s="6" customFormat="1" ht="37.5" spans="1:232">
      <c r="A126" s="18"/>
      <c r="B126" s="40"/>
      <c r="C126" s="40"/>
      <c r="D126" s="40" t="s">
        <v>186</v>
      </c>
      <c r="E126" s="41">
        <f t="shared" si="2"/>
        <v>35</v>
      </c>
      <c r="F126" s="41"/>
      <c r="G126" s="41"/>
      <c r="H126" s="41">
        <v>35</v>
      </c>
      <c r="I126" s="41"/>
      <c r="J126" s="40" t="s">
        <v>186</v>
      </c>
      <c r="K126" s="41">
        <f t="shared" si="3"/>
        <v>32</v>
      </c>
      <c r="L126" s="41"/>
      <c r="M126" s="41"/>
      <c r="N126" s="41">
        <f>35-3</f>
        <v>32</v>
      </c>
      <c r="O126" s="41"/>
      <c r="P126" s="27"/>
    </row>
    <row r="127" s="6" customFormat="1" ht="48" spans="1:232">
      <c r="A127" s="18">
        <v>71</v>
      </c>
      <c r="B127" s="40" t="s">
        <v>244</v>
      </c>
      <c r="C127" s="40" t="s">
        <v>167</v>
      </c>
      <c r="D127" s="40" t="s">
        <v>168</v>
      </c>
      <c r="E127" s="41">
        <f t="shared" si="2"/>
        <v>300</v>
      </c>
      <c r="F127" s="41">
        <v>150</v>
      </c>
      <c r="G127" s="41">
        <v>150</v>
      </c>
      <c r="H127" s="41"/>
      <c r="I127" s="41"/>
      <c r="J127" s="40" t="s">
        <v>168</v>
      </c>
      <c r="K127" s="41">
        <f t="shared" si="3"/>
        <v>270</v>
      </c>
      <c r="L127" s="41">
        <v>150</v>
      </c>
      <c r="M127" s="41">
        <f>150-30</f>
        <v>120</v>
      </c>
      <c r="N127" s="41"/>
      <c r="O127" s="41"/>
      <c r="P127" s="26" t="s">
        <v>304</v>
      </c>
    </row>
    <row r="128" s="6" customFormat="1" ht="37.5" spans="1:232">
      <c r="A128" s="18">
        <v>72</v>
      </c>
      <c r="B128" s="62" t="s">
        <v>245</v>
      </c>
      <c r="C128" s="40" t="s">
        <v>241</v>
      </c>
      <c r="D128" s="40" t="s">
        <v>168</v>
      </c>
      <c r="E128" s="41">
        <f t="shared" si="2"/>
        <v>17.3</v>
      </c>
      <c r="F128" s="41"/>
      <c r="G128" s="41">
        <v>17.3</v>
      </c>
      <c r="H128" s="41"/>
      <c r="I128" s="41"/>
      <c r="J128" s="40" t="s">
        <v>168</v>
      </c>
      <c r="K128" s="41">
        <f t="shared" si="3"/>
        <v>16.778118</v>
      </c>
      <c r="L128" s="41"/>
      <c r="M128" s="63">
        <v>16.778118</v>
      </c>
      <c r="N128" s="41"/>
      <c r="O128" s="41"/>
      <c r="P128" s="27"/>
    </row>
    <row r="129" s="6" customFormat="1" ht="39" customHeight="1" spans="1:16">
      <c r="A129" s="18">
        <v>73</v>
      </c>
      <c r="B129" s="40" t="s">
        <v>246</v>
      </c>
      <c r="C129" s="40" t="s">
        <v>167</v>
      </c>
      <c r="D129" s="40" t="s">
        <v>168</v>
      </c>
      <c r="E129" s="41">
        <f t="shared" si="2"/>
        <v>550</v>
      </c>
      <c r="F129" s="41">
        <v>350</v>
      </c>
      <c r="G129" s="41">
        <v>200</v>
      </c>
      <c r="H129" s="41"/>
      <c r="I129" s="42"/>
      <c r="J129" s="40" t="s">
        <v>168</v>
      </c>
      <c r="K129" s="41">
        <f t="shared" si="3"/>
        <v>550</v>
      </c>
      <c r="L129" s="41">
        <v>350</v>
      </c>
      <c r="M129" s="41">
        <v>200</v>
      </c>
      <c r="N129" s="41"/>
      <c r="O129" s="42"/>
      <c r="P129" s="26" t="s">
        <v>305</v>
      </c>
    </row>
    <row r="130" s="6" customFormat="1" ht="39" customHeight="1" spans="1:16">
      <c r="A130" s="18"/>
      <c r="B130" s="40"/>
      <c r="C130" s="40"/>
      <c r="D130" s="40" t="s">
        <v>174</v>
      </c>
      <c r="E130" s="41">
        <f t="shared" si="2"/>
        <v>330</v>
      </c>
      <c r="F130" s="41">
        <v>330</v>
      </c>
      <c r="G130" s="41"/>
      <c r="H130" s="41"/>
      <c r="I130" s="42"/>
      <c r="J130" s="40" t="s">
        <v>174</v>
      </c>
      <c r="K130" s="41">
        <f t="shared" si="3"/>
        <v>225</v>
      </c>
      <c r="L130" s="41">
        <f>330-50-55</f>
        <v>225</v>
      </c>
      <c r="M130" s="41"/>
      <c r="N130" s="41"/>
      <c r="O130" s="42"/>
      <c r="P130" s="26"/>
    </row>
    <row r="131" s="6" customFormat="1" ht="39" customHeight="1" spans="1:16">
      <c r="A131" s="18"/>
      <c r="B131" s="40"/>
      <c r="C131" s="40"/>
      <c r="D131" s="40" t="s">
        <v>169</v>
      </c>
      <c r="E131" s="41">
        <f t="shared" si="2"/>
        <v>50</v>
      </c>
      <c r="F131" s="41"/>
      <c r="G131" s="41"/>
      <c r="H131" s="41"/>
      <c r="I131" s="41">
        <v>50</v>
      </c>
      <c r="J131" s="40" t="s">
        <v>169</v>
      </c>
      <c r="K131" s="41">
        <f t="shared" si="3"/>
        <v>0</v>
      </c>
      <c r="L131" s="41"/>
      <c r="M131" s="41"/>
      <c r="N131" s="41"/>
      <c r="O131" s="41">
        <f>50-50</f>
        <v>0</v>
      </c>
      <c r="P131" s="26"/>
    </row>
    <row r="132" s="6" customFormat="1" ht="52" customHeight="1" spans="1:16">
      <c r="A132" s="18">
        <v>74</v>
      </c>
      <c r="B132" s="62" t="s">
        <v>247</v>
      </c>
      <c r="C132" s="40" t="s">
        <v>167</v>
      </c>
      <c r="D132" s="40" t="s">
        <v>168</v>
      </c>
      <c r="E132" s="41">
        <f t="shared" si="2"/>
        <v>420</v>
      </c>
      <c r="F132" s="41">
        <v>420</v>
      </c>
      <c r="G132" s="41"/>
      <c r="H132" s="42"/>
      <c r="I132" s="41"/>
      <c r="J132" s="40" t="s">
        <v>168</v>
      </c>
      <c r="K132" s="41">
        <f t="shared" si="3"/>
        <v>469.76992</v>
      </c>
      <c r="L132" s="41">
        <v>420</v>
      </c>
      <c r="M132" s="63">
        <v>49.76992</v>
      </c>
      <c r="N132" s="42"/>
      <c r="O132" s="41"/>
      <c r="P132" s="26" t="s">
        <v>306</v>
      </c>
    </row>
    <row r="133" s="6" customFormat="1" ht="52" customHeight="1" spans="1:16">
      <c r="A133" s="18"/>
      <c r="B133" s="62"/>
      <c r="C133" s="40"/>
      <c r="D133" s="40" t="s">
        <v>186</v>
      </c>
      <c r="E133" s="41">
        <f t="shared" si="2"/>
        <v>80</v>
      </c>
      <c r="F133" s="41"/>
      <c r="G133" s="41"/>
      <c r="H133" s="41">
        <v>80</v>
      </c>
      <c r="I133" s="41"/>
      <c r="J133" s="40" t="s">
        <v>186</v>
      </c>
      <c r="K133" s="41">
        <f t="shared" si="3"/>
        <v>0</v>
      </c>
      <c r="L133" s="41"/>
      <c r="M133" s="41"/>
      <c r="N133" s="41">
        <v>0</v>
      </c>
      <c r="O133" s="41"/>
      <c r="P133" s="27"/>
    </row>
    <row r="134" s="6" customFormat="1" ht="56.25" spans="1:16">
      <c r="A134" s="18">
        <v>75</v>
      </c>
      <c r="B134" s="40" t="s">
        <v>248</v>
      </c>
      <c r="C134" s="40" t="s">
        <v>167</v>
      </c>
      <c r="D134" s="40" t="s">
        <v>168</v>
      </c>
      <c r="E134" s="41">
        <f t="shared" si="2"/>
        <v>50</v>
      </c>
      <c r="F134" s="41"/>
      <c r="G134" s="41">
        <v>50</v>
      </c>
      <c r="H134" s="41"/>
      <c r="I134" s="41"/>
      <c r="J134" s="40" t="s">
        <v>168</v>
      </c>
      <c r="K134" s="41">
        <f t="shared" si="3"/>
        <v>70</v>
      </c>
      <c r="L134" s="41"/>
      <c r="M134" s="41">
        <f>50+20</f>
        <v>70</v>
      </c>
      <c r="N134" s="41"/>
      <c r="O134" s="41"/>
      <c r="P134" s="27"/>
    </row>
    <row r="135" s="6" customFormat="1" ht="57" customHeight="1" spans="1:16">
      <c r="A135" s="18">
        <v>76</v>
      </c>
      <c r="B135" s="40" t="s">
        <v>249</v>
      </c>
      <c r="C135" s="40" t="s">
        <v>167</v>
      </c>
      <c r="D135" s="40" t="s">
        <v>182</v>
      </c>
      <c r="E135" s="41">
        <f t="shared" ref="E135:E154" si="4">F135+G135+H135+I135</f>
        <v>22</v>
      </c>
      <c r="F135" s="41"/>
      <c r="G135" s="41">
        <v>22</v>
      </c>
      <c r="H135" s="41"/>
      <c r="I135" s="41"/>
      <c r="J135" s="40" t="s">
        <v>182</v>
      </c>
      <c r="K135" s="41">
        <f t="shared" ref="K135:K181" si="5">L135+M135+N135+O135</f>
        <v>22</v>
      </c>
      <c r="L135" s="41"/>
      <c r="M135" s="41">
        <v>22</v>
      </c>
      <c r="N135" s="41"/>
      <c r="O135" s="41"/>
      <c r="P135" s="27"/>
    </row>
    <row r="136" s="6" customFormat="1" ht="111" spans="1:16">
      <c r="A136" s="18">
        <v>77</v>
      </c>
      <c r="B136" s="40" t="s">
        <v>250</v>
      </c>
      <c r="C136" s="40" t="s">
        <v>167</v>
      </c>
      <c r="D136" s="40" t="s">
        <v>168</v>
      </c>
      <c r="E136" s="41">
        <f t="shared" si="4"/>
        <v>350</v>
      </c>
      <c r="F136" s="41">
        <v>340</v>
      </c>
      <c r="G136" s="41">
        <v>10</v>
      </c>
      <c r="H136" s="41"/>
      <c r="I136" s="41"/>
      <c r="J136" s="40" t="s">
        <v>168</v>
      </c>
      <c r="K136" s="41">
        <f t="shared" si="5"/>
        <v>320</v>
      </c>
      <c r="L136" s="41">
        <f>340-20</f>
        <v>320</v>
      </c>
      <c r="M136" s="41">
        <f>10-10</f>
        <v>0</v>
      </c>
      <c r="N136" s="41"/>
      <c r="O136" s="41"/>
      <c r="P136" s="26" t="s">
        <v>308</v>
      </c>
    </row>
    <row r="137" s="6" customFormat="1" ht="56.25" spans="1:16">
      <c r="A137" s="18">
        <v>78</v>
      </c>
      <c r="B137" s="62" t="s">
        <v>251</v>
      </c>
      <c r="C137" s="40" t="s">
        <v>185</v>
      </c>
      <c r="D137" s="40" t="s">
        <v>168</v>
      </c>
      <c r="E137" s="41">
        <f t="shared" si="4"/>
        <v>36</v>
      </c>
      <c r="F137" s="41">
        <v>36</v>
      </c>
      <c r="G137" s="41"/>
      <c r="H137" s="41"/>
      <c r="I137" s="41"/>
      <c r="J137" s="40" t="s">
        <v>168</v>
      </c>
      <c r="K137" s="41">
        <f t="shared" si="5"/>
        <v>37.6826</v>
      </c>
      <c r="L137" s="63">
        <v>37.6826</v>
      </c>
      <c r="M137" s="41"/>
      <c r="N137" s="41"/>
      <c r="O137" s="41"/>
      <c r="P137" s="26" t="s">
        <v>292</v>
      </c>
    </row>
    <row r="138" s="6" customFormat="1" ht="56.25" spans="1:16">
      <c r="A138" s="18">
        <v>79</v>
      </c>
      <c r="B138" s="62" t="s">
        <v>252</v>
      </c>
      <c r="C138" s="40" t="s">
        <v>185</v>
      </c>
      <c r="D138" s="40" t="s">
        <v>168</v>
      </c>
      <c r="E138" s="41">
        <f t="shared" si="4"/>
        <v>41.12</v>
      </c>
      <c r="F138" s="41">
        <v>41.12</v>
      </c>
      <c r="G138" s="41"/>
      <c r="H138" s="41"/>
      <c r="I138" s="41"/>
      <c r="J138" s="40" t="s">
        <v>168</v>
      </c>
      <c r="K138" s="41">
        <f t="shared" si="5"/>
        <v>42.5929</v>
      </c>
      <c r="L138" s="63">
        <v>42.5929</v>
      </c>
      <c r="M138" s="41"/>
      <c r="N138" s="41"/>
      <c r="O138" s="41"/>
      <c r="P138" s="27"/>
    </row>
    <row r="139" s="1" customFormat="1" ht="37.5" spans="1:16">
      <c r="A139" s="18">
        <v>80</v>
      </c>
      <c r="B139" s="40" t="s">
        <v>253</v>
      </c>
      <c r="C139" s="40" t="s">
        <v>241</v>
      </c>
      <c r="D139" s="40" t="s">
        <v>168</v>
      </c>
      <c r="E139" s="41">
        <f t="shared" si="4"/>
        <v>16.87</v>
      </c>
      <c r="F139" s="41"/>
      <c r="G139" s="41">
        <v>16.87</v>
      </c>
      <c r="H139" s="41"/>
      <c r="I139" s="41"/>
      <c r="J139" s="40" t="s">
        <v>168</v>
      </c>
      <c r="K139" s="41">
        <f t="shared" si="5"/>
        <v>16.87</v>
      </c>
      <c r="L139" s="41"/>
      <c r="M139" s="41">
        <v>16.87</v>
      </c>
      <c r="N139" s="41"/>
      <c r="O139" s="41"/>
      <c r="P139" s="27"/>
    </row>
    <row r="140" s="1" customFormat="1" ht="75" customHeight="1" spans="1:16">
      <c r="A140" s="18">
        <v>81</v>
      </c>
      <c r="B140" s="40" t="s">
        <v>254</v>
      </c>
      <c r="C140" s="40" t="s">
        <v>167</v>
      </c>
      <c r="D140" s="40" t="s">
        <v>182</v>
      </c>
      <c r="E140" s="41">
        <f t="shared" si="4"/>
        <v>30</v>
      </c>
      <c r="F140" s="41"/>
      <c r="G140" s="41">
        <v>30</v>
      </c>
      <c r="H140" s="41"/>
      <c r="I140" s="41"/>
      <c r="J140" s="40" t="s">
        <v>182</v>
      </c>
      <c r="K140" s="41">
        <f t="shared" si="5"/>
        <v>30</v>
      </c>
      <c r="L140" s="41"/>
      <c r="M140" s="41">
        <v>30</v>
      </c>
      <c r="N140" s="41"/>
      <c r="O140" s="41"/>
      <c r="P140" s="27"/>
    </row>
    <row r="141" s="6" customFormat="1" ht="37.5" spans="1:16">
      <c r="A141" s="18">
        <v>82</v>
      </c>
      <c r="B141" s="62" t="s">
        <v>255</v>
      </c>
      <c r="C141" s="40" t="s">
        <v>241</v>
      </c>
      <c r="D141" s="40" t="s">
        <v>168</v>
      </c>
      <c r="E141" s="41">
        <f t="shared" si="4"/>
        <v>27.4</v>
      </c>
      <c r="F141" s="41"/>
      <c r="G141" s="41">
        <v>27.4</v>
      </c>
      <c r="H141" s="41"/>
      <c r="I141" s="41"/>
      <c r="J141" s="40" t="s">
        <v>168</v>
      </c>
      <c r="K141" s="41">
        <f t="shared" si="5"/>
        <v>27.852277</v>
      </c>
      <c r="L141" s="41"/>
      <c r="M141" s="63">
        <v>27.852277</v>
      </c>
      <c r="N141" s="41"/>
      <c r="O141" s="41"/>
      <c r="P141" s="27"/>
    </row>
    <row r="142" s="6" customFormat="1" ht="37.5" spans="1:16">
      <c r="A142" s="18">
        <v>83</v>
      </c>
      <c r="B142" s="40" t="s">
        <v>256</v>
      </c>
      <c r="C142" s="40" t="s">
        <v>241</v>
      </c>
      <c r="D142" s="40" t="s">
        <v>168</v>
      </c>
      <c r="E142" s="41">
        <f t="shared" si="4"/>
        <v>28.48</v>
      </c>
      <c r="F142" s="41"/>
      <c r="G142" s="41">
        <v>28.48</v>
      </c>
      <c r="H142" s="41"/>
      <c r="I142" s="41"/>
      <c r="J142" s="40" t="s">
        <v>168</v>
      </c>
      <c r="K142" s="41">
        <f t="shared" si="5"/>
        <v>28.48</v>
      </c>
      <c r="L142" s="41"/>
      <c r="M142" s="41">
        <v>28.48</v>
      </c>
      <c r="N142" s="41"/>
      <c r="O142" s="41"/>
      <c r="P142" s="27"/>
    </row>
    <row r="143" s="6" customFormat="1" ht="63" customHeight="1" spans="1:16">
      <c r="A143" s="18">
        <v>84</v>
      </c>
      <c r="B143" s="40" t="s">
        <v>257</v>
      </c>
      <c r="C143" s="40" t="s">
        <v>167</v>
      </c>
      <c r="D143" s="40" t="s">
        <v>182</v>
      </c>
      <c r="E143" s="41">
        <f t="shared" si="4"/>
        <v>50</v>
      </c>
      <c r="F143" s="41"/>
      <c r="G143" s="41">
        <v>50</v>
      </c>
      <c r="H143" s="41"/>
      <c r="I143" s="41"/>
      <c r="J143" s="40" t="s">
        <v>182</v>
      </c>
      <c r="K143" s="41">
        <f t="shared" si="5"/>
        <v>50</v>
      </c>
      <c r="L143" s="41"/>
      <c r="M143" s="41">
        <v>50</v>
      </c>
      <c r="N143" s="41"/>
      <c r="O143" s="41"/>
      <c r="P143" s="27"/>
    </row>
    <row r="144" s="6" customFormat="1" ht="121" customHeight="1" spans="1:16">
      <c r="A144" s="18">
        <v>85</v>
      </c>
      <c r="B144" s="40" t="s">
        <v>258</v>
      </c>
      <c r="C144" s="40" t="s">
        <v>167</v>
      </c>
      <c r="D144" s="40" t="s">
        <v>168</v>
      </c>
      <c r="E144" s="41">
        <f t="shared" si="4"/>
        <v>400</v>
      </c>
      <c r="F144" s="41">
        <v>260</v>
      </c>
      <c r="G144" s="41">
        <v>140</v>
      </c>
      <c r="H144" s="41"/>
      <c r="I144" s="41"/>
      <c r="J144" s="40" t="s">
        <v>168</v>
      </c>
      <c r="K144" s="41">
        <f t="shared" si="5"/>
        <v>370</v>
      </c>
      <c r="L144" s="41">
        <f>260-30</f>
        <v>230</v>
      </c>
      <c r="M144" s="41">
        <v>140</v>
      </c>
      <c r="N144" s="41"/>
      <c r="O144" s="41"/>
      <c r="P144" s="26" t="s">
        <v>309</v>
      </c>
    </row>
    <row r="145" s="6" customFormat="1" ht="37.5" spans="1:16">
      <c r="A145" s="18">
        <v>86</v>
      </c>
      <c r="B145" s="40" t="s">
        <v>259</v>
      </c>
      <c r="C145" s="40" t="s">
        <v>241</v>
      </c>
      <c r="D145" s="40" t="s">
        <v>168</v>
      </c>
      <c r="E145" s="41">
        <f t="shared" si="4"/>
        <v>14</v>
      </c>
      <c r="F145" s="41"/>
      <c r="G145" s="41">
        <v>14</v>
      </c>
      <c r="H145" s="41"/>
      <c r="I145" s="41"/>
      <c r="J145" s="40" t="s">
        <v>168</v>
      </c>
      <c r="K145" s="41">
        <f t="shared" si="5"/>
        <v>13.210729</v>
      </c>
      <c r="L145" s="41"/>
      <c r="M145" s="63">
        <v>13.210729</v>
      </c>
      <c r="N145" s="41"/>
      <c r="O145" s="41"/>
      <c r="P145" s="27"/>
    </row>
    <row r="146" s="6" customFormat="1" ht="37.5" spans="1:16">
      <c r="A146" s="18">
        <v>87</v>
      </c>
      <c r="B146" s="62" t="s">
        <v>260</v>
      </c>
      <c r="C146" s="40" t="s">
        <v>241</v>
      </c>
      <c r="D146" s="40" t="s">
        <v>168</v>
      </c>
      <c r="E146" s="41">
        <f t="shared" si="4"/>
        <v>47.38</v>
      </c>
      <c r="F146" s="41"/>
      <c r="G146" s="41">
        <v>47.38</v>
      </c>
      <c r="H146" s="41"/>
      <c r="I146" s="41"/>
      <c r="J146" s="40" t="s">
        <v>168</v>
      </c>
      <c r="K146" s="41">
        <f t="shared" si="5"/>
        <v>43.708526</v>
      </c>
      <c r="L146" s="41"/>
      <c r="M146" s="63">
        <v>43.708526</v>
      </c>
      <c r="N146" s="41"/>
      <c r="O146" s="41"/>
      <c r="P146" s="27"/>
    </row>
    <row r="147" s="6" customFormat="1" ht="37.5" spans="1:16">
      <c r="A147" s="65">
        <v>88</v>
      </c>
      <c r="B147" s="40" t="s">
        <v>261</v>
      </c>
      <c r="C147" s="40" t="s">
        <v>262</v>
      </c>
      <c r="D147" s="40" t="s">
        <v>168</v>
      </c>
      <c r="E147" s="41">
        <f t="shared" si="4"/>
        <v>9</v>
      </c>
      <c r="F147" s="41">
        <v>9</v>
      </c>
      <c r="G147" s="41"/>
      <c r="H147" s="41"/>
      <c r="I147" s="42"/>
      <c r="J147" s="40" t="s">
        <v>168</v>
      </c>
      <c r="K147" s="41">
        <f t="shared" si="5"/>
        <v>9</v>
      </c>
      <c r="L147" s="41">
        <v>9</v>
      </c>
      <c r="M147" s="41"/>
      <c r="N147" s="41"/>
      <c r="O147" s="42"/>
      <c r="P147" s="27"/>
    </row>
    <row r="148" s="6" customFormat="1" ht="37.5" spans="1:16">
      <c r="A148" s="66"/>
      <c r="B148" s="40"/>
      <c r="C148" s="40"/>
      <c r="D148" s="40" t="s">
        <v>169</v>
      </c>
      <c r="E148" s="41">
        <f t="shared" si="4"/>
        <v>1.485152</v>
      </c>
      <c r="F148" s="41"/>
      <c r="G148" s="41"/>
      <c r="H148" s="41"/>
      <c r="I148" s="41">
        <v>1.485152</v>
      </c>
      <c r="J148" s="40" t="s">
        <v>169</v>
      </c>
      <c r="K148" s="41">
        <f t="shared" si="5"/>
        <v>0.375428</v>
      </c>
      <c r="L148" s="41"/>
      <c r="M148" s="41"/>
      <c r="N148" s="41"/>
      <c r="O148" s="63">
        <v>0.375428</v>
      </c>
      <c r="P148" s="27"/>
    </row>
    <row r="149" s="1" customFormat="1" ht="37.5" spans="1:16">
      <c r="A149" s="18">
        <v>89</v>
      </c>
      <c r="B149" s="40" t="s">
        <v>263</v>
      </c>
      <c r="C149" s="40" t="s">
        <v>241</v>
      </c>
      <c r="D149" s="40" t="s">
        <v>168</v>
      </c>
      <c r="E149" s="41">
        <f t="shared" si="4"/>
        <v>62.32</v>
      </c>
      <c r="F149" s="41"/>
      <c r="G149" s="41">
        <v>62.32</v>
      </c>
      <c r="H149" s="41"/>
      <c r="I149" s="41"/>
      <c r="J149" s="40" t="s">
        <v>168</v>
      </c>
      <c r="K149" s="41">
        <f t="shared" si="5"/>
        <v>62.32</v>
      </c>
      <c r="L149" s="41"/>
      <c r="M149" s="41">
        <v>62.32</v>
      </c>
      <c r="N149" s="41"/>
      <c r="O149" s="41"/>
      <c r="P149" s="27"/>
    </row>
    <row r="150" s="6" customFormat="1" ht="37.5" spans="1:16">
      <c r="A150" s="18">
        <v>90</v>
      </c>
      <c r="B150" s="40" t="s">
        <v>264</v>
      </c>
      <c r="C150" s="40" t="s">
        <v>265</v>
      </c>
      <c r="D150" s="40" t="s">
        <v>168</v>
      </c>
      <c r="E150" s="41">
        <f t="shared" si="4"/>
        <v>101</v>
      </c>
      <c r="F150" s="41">
        <v>61</v>
      </c>
      <c r="G150" s="41">
        <v>40</v>
      </c>
      <c r="H150" s="41"/>
      <c r="I150" s="42"/>
      <c r="J150" s="40" t="s">
        <v>168</v>
      </c>
      <c r="K150" s="41">
        <f t="shared" si="5"/>
        <v>101</v>
      </c>
      <c r="L150" s="41">
        <v>61</v>
      </c>
      <c r="M150" s="41">
        <v>40</v>
      </c>
      <c r="N150" s="41"/>
      <c r="O150" s="42"/>
      <c r="P150" s="27"/>
    </row>
    <row r="151" s="6" customFormat="1" ht="37.5" spans="1:16">
      <c r="A151" s="18"/>
      <c r="B151" s="40"/>
      <c r="C151" s="40"/>
      <c r="D151" s="40" t="s">
        <v>169</v>
      </c>
      <c r="E151" s="41">
        <f t="shared" si="4"/>
        <v>307.525401</v>
      </c>
      <c r="F151" s="41"/>
      <c r="G151" s="41"/>
      <c r="H151" s="41"/>
      <c r="I151" s="41">
        <f>308.010553-0.485152</f>
        <v>307.525401</v>
      </c>
      <c r="J151" s="40" t="s">
        <v>169</v>
      </c>
      <c r="K151" s="41">
        <f t="shared" si="5"/>
        <v>207.65885</v>
      </c>
      <c r="L151" s="41"/>
      <c r="M151" s="41"/>
      <c r="N151" s="41"/>
      <c r="O151" s="41">
        <f>308.010553-0.485152-101.555+1.688449</f>
        <v>207.65885</v>
      </c>
      <c r="P151" s="27"/>
    </row>
    <row r="152" s="1" customFormat="1" ht="48" customHeight="1" spans="1:16">
      <c r="A152" s="18">
        <v>91</v>
      </c>
      <c r="B152" s="40" t="s">
        <v>266</v>
      </c>
      <c r="C152" s="40" t="s">
        <v>167</v>
      </c>
      <c r="D152" s="40" t="s">
        <v>174</v>
      </c>
      <c r="E152" s="41">
        <f t="shared" si="4"/>
        <v>0</v>
      </c>
      <c r="F152" s="41">
        <v>0</v>
      </c>
      <c r="G152" s="42"/>
      <c r="H152" s="42"/>
      <c r="I152" s="42"/>
      <c r="J152" s="40" t="s">
        <v>174</v>
      </c>
      <c r="K152" s="41">
        <f t="shared" si="5"/>
        <v>0</v>
      </c>
      <c r="L152" s="41">
        <v>0</v>
      </c>
      <c r="M152" s="42"/>
      <c r="N152" s="42"/>
      <c r="O152" s="42"/>
      <c r="P152" s="32"/>
    </row>
    <row r="153" s="1" customFormat="1" ht="48" customHeight="1" spans="1:16">
      <c r="A153" s="18"/>
      <c r="B153" s="40"/>
      <c r="C153" s="40"/>
      <c r="D153" s="40" t="s">
        <v>169</v>
      </c>
      <c r="E153" s="41">
        <f t="shared" si="4"/>
        <v>108.561225</v>
      </c>
      <c r="F153" s="42"/>
      <c r="G153" s="42"/>
      <c r="H153" s="42"/>
      <c r="I153" s="41">
        <v>108.561225</v>
      </c>
      <c r="J153" s="40" t="s">
        <v>169</v>
      </c>
      <c r="K153" s="41">
        <f t="shared" si="5"/>
        <v>109.0425</v>
      </c>
      <c r="L153" s="42"/>
      <c r="M153" s="42"/>
      <c r="N153" s="42"/>
      <c r="O153" s="63">
        <f>108.561225+0.481275</f>
        <v>109.0425</v>
      </c>
      <c r="P153" s="32"/>
    </row>
    <row r="154" s="1" customFormat="1" ht="65" customHeight="1" spans="1:16">
      <c r="A154" s="18">
        <v>92</v>
      </c>
      <c r="B154" s="40" t="s">
        <v>267</v>
      </c>
      <c r="C154" s="40" t="s">
        <v>167</v>
      </c>
      <c r="D154" s="40" t="s">
        <v>174</v>
      </c>
      <c r="E154" s="41">
        <f t="shared" si="4"/>
        <v>12</v>
      </c>
      <c r="F154" s="41">
        <v>12</v>
      </c>
      <c r="G154" s="42"/>
      <c r="H154" s="42"/>
      <c r="I154" s="42"/>
      <c r="J154" s="40" t="s">
        <v>174</v>
      </c>
      <c r="K154" s="41">
        <f t="shared" si="5"/>
        <v>12</v>
      </c>
      <c r="L154" s="41">
        <v>12</v>
      </c>
      <c r="M154" s="42"/>
      <c r="N154" s="42"/>
      <c r="O154" s="42"/>
      <c r="P154" s="32"/>
    </row>
    <row r="155" s="48" customFormat="1" ht="38" customHeight="1" spans="1:16">
      <c r="A155" s="52">
        <v>93</v>
      </c>
      <c r="B155" s="67" t="s">
        <v>268</v>
      </c>
      <c r="C155" s="52" t="s">
        <v>167</v>
      </c>
      <c r="D155" s="40" t="s">
        <v>168</v>
      </c>
      <c r="E155" s="41"/>
      <c r="F155" s="41"/>
      <c r="G155" s="42"/>
      <c r="H155" s="42"/>
      <c r="I155" s="42"/>
      <c r="J155" s="40" t="s">
        <v>168</v>
      </c>
      <c r="K155" s="41">
        <f t="shared" si="5"/>
        <v>205.037262</v>
      </c>
      <c r="L155" s="20">
        <v>76</v>
      </c>
      <c r="M155" s="20">
        <f>415.5219-18-255.555+1.55-0.5169-20+6.037262</f>
        <v>129.037262</v>
      </c>
      <c r="N155" s="20"/>
      <c r="O155" s="20"/>
      <c r="P155" s="52" t="s">
        <v>269</v>
      </c>
    </row>
    <row r="156" s="48" customFormat="1" ht="38" customHeight="1" spans="1:16">
      <c r="A156" s="56"/>
      <c r="B156" s="68"/>
      <c r="C156" s="56"/>
      <c r="D156" s="40" t="s">
        <v>174</v>
      </c>
      <c r="E156" s="41"/>
      <c r="F156" s="41"/>
      <c r="G156" s="42"/>
      <c r="H156" s="42"/>
      <c r="I156" s="42"/>
      <c r="J156" s="40" t="s">
        <v>174</v>
      </c>
      <c r="K156" s="41">
        <f t="shared" si="5"/>
        <v>50</v>
      </c>
      <c r="L156" s="20">
        <v>50</v>
      </c>
      <c r="M156" s="20"/>
      <c r="N156" s="20"/>
      <c r="O156" s="20"/>
      <c r="P156" s="56"/>
    </row>
    <row r="157" s="48" customFormat="1" ht="38" customHeight="1" spans="1:16">
      <c r="A157" s="56"/>
      <c r="B157" s="68"/>
      <c r="C157" s="56"/>
      <c r="D157" s="40" t="s">
        <v>186</v>
      </c>
      <c r="E157" s="41"/>
      <c r="F157" s="41"/>
      <c r="G157" s="42"/>
      <c r="H157" s="42"/>
      <c r="I157" s="42"/>
      <c r="J157" s="40" t="s">
        <v>186</v>
      </c>
      <c r="K157" s="41">
        <f t="shared" si="5"/>
        <v>48.940647</v>
      </c>
      <c r="L157" s="20"/>
      <c r="M157" s="20"/>
      <c r="N157" s="20">
        <f>48.90465+0.035997</f>
        <v>48.940647</v>
      </c>
      <c r="O157" s="20"/>
      <c r="P157" s="56"/>
    </row>
    <row r="158" s="48" customFormat="1" ht="39" customHeight="1" spans="1:16">
      <c r="A158" s="56"/>
      <c r="B158" s="68"/>
      <c r="C158" s="56"/>
      <c r="D158" s="40" t="s">
        <v>169</v>
      </c>
      <c r="E158" s="41"/>
      <c r="F158" s="41"/>
      <c r="G158" s="42"/>
      <c r="H158" s="42"/>
      <c r="I158" s="42"/>
      <c r="J158" s="40" t="s">
        <v>169</v>
      </c>
      <c r="K158" s="41">
        <f t="shared" si="5"/>
        <v>146.022091</v>
      </c>
      <c r="L158" s="20"/>
      <c r="M158" s="20"/>
      <c r="N158" s="20"/>
      <c r="O158" s="20">
        <f>146.0221-0.000009</f>
        <v>146.022091</v>
      </c>
      <c r="P158" s="56"/>
    </row>
    <row r="159" s="48" customFormat="1" ht="65" customHeight="1" spans="1:16">
      <c r="A159" s="44">
        <v>94</v>
      </c>
      <c r="B159" s="59" t="s">
        <v>270</v>
      </c>
      <c r="C159" s="59" t="s">
        <v>167</v>
      </c>
      <c r="D159" s="40" t="s">
        <v>186</v>
      </c>
      <c r="E159" s="41"/>
      <c r="F159" s="41"/>
      <c r="G159" s="42"/>
      <c r="H159" s="42"/>
      <c r="I159" s="42"/>
      <c r="J159" s="40" t="s">
        <v>186</v>
      </c>
      <c r="K159" s="41">
        <f t="shared" si="5"/>
        <v>57</v>
      </c>
      <c r="L159" s="20"/>
      <c r="M159" s="20"/>
      <c r="N159" s="20">
        <v>57</v>
      </c>
      <c r="O159" s="20"/>
      <c r="P159" s="69" t="s">
        <v>269</v>
      </c>
    </row>
    <row r="160" s="48" customFormat="1" ht="65" customHeight="1" spans="1:16">
      <c r="A160" s="44">
        <v>95</v>
      </c>
      <c r="B160" s="59" t="s">
        <v>271</v>
      </c>
      <c r="C160" s="59" t="s">
        <v>167</v>
      </c>
      <c r="D160" s="40" t="s">
        <v>169</v>
      </c>
      <c r="E160" s="41"/>
      <c r="F160" s="41"/>
      <c r="G160" s="42"/>
      <c r="H160" s="42"/>
      <c r="I160" s="42"/>
      <c r="J160" s="40" t="s">
        <v>169</v>
      </c>
      <c r="K160" s="41">
        <f t="shared" si="5"/>
        <v>25</v>
      </c>
      <c r="L160" s="20"/>
      <c r="M160" s="60"/>
      <c r="N160" s="20"/>
      <c r="O160" s="20">
        <v>25</v>
      </c>
      <c r="P160" s="69" t="s">
        <v>269</v>
      </c>
    </row>
    <row r="161" s="48" customFormat="1" ht="65" customHeight="1" spans="1:16">
      <c r="A161" s="44">
        <v>96</v>
      </c>
      <c r="B161" s="61" t="s">
        <v>272</v>
      </c>
      <c r="C161" s="59" t="s">
        <v>167</v>
      </c>
      <c r="D161" s="40" t="s">
        <v>169</v>
      </c>
      <c r="E161" s="41"/>
      <c r="F161" s="41"/>
      <c r="G161" s="42"/>
      <c r="H161" s="42"/>
      <c r="I161" s="42"/>
      <c r="J161" s="40" t="s">
        <v>169</v>
      </c>
      <c r="K161" s="41">
        <f t="shared" si="5"/>
        <v>50</v>
      </c>
      <c r="L161" s="20"/>
      <c r="M161" s="20"/>
      <c r="N161" s="20"/>
      <c r="O161" s="20">
        <v>50</v>
      </c>
      <c r="P161" s="69" t="s">
        <v>269</v>
      </c>
    </row>
    <row r="162" s="48" customFormat="1" ht="65" customHeight="1" spans="1:16">
      <c r="A162" s="44">
        <v>97</v>
      </c>
      <c r="B162" s="61" t="s">
        <v>273</v>
      </c>
      <c r="C162" s="59" t="s">
        <v>167</v>
      </c>
      <c r="D162" s="40" t="s">
        <v>186</v>
      </c>
      <c r="E162" s="41"/>
      <c r="F162" s="41"/>
      <c r="G162" s="42"/>
      <c r="H162" s="42"/>
      <c r="I162" s="42"/>
      <c r="J162" s="40" t="s">
        <v>186</v>
      </c>
      <c r="K162" s="41">
        <f t="shared" si="5"/>
        <v>20</v>
      </c>
      <c r="L162" s="20"/>
      <c r="M162" s="20"/>
      <c r="N162" s="20">
        <v>20</v>
      </c>
      <c r="O162" s="20"/>
      <c r="P162" s="69" t="s">
        <v>269</v>
      </c>
    </row>
    <row r="163" s="48" customFormat="1" ht="65" customHeight="1" spans="1:16">
      <c r="A163" s="44">
        <v>98</v>
      </c>
      <c r="B163" s="61" t="s">
        <v>274</v>
      </c>
      <c r="C163" s="59" t="s">
        <v>167</v>
      </c>
      <c r="D163" s="40" t="s">
        <v>169</v>
      </c>
      <c r="E163" s="41"/>
      <c r="F163" s="41"/>
      <c r="G163" s="42"/>
      <c r="H163" s="42"/>
      <c r="I163" s="42"/>
      <c r="J163" s="40" t="s">
        <v>168</v>
      </c>
      <c r="K163" s="41">
        <f t="shared" si="5"/>
        <v>55</v>
      </c>
      <c r="L163" s="20"/>
      <c r="M163" s="20">
        <v>55</v>
      </c>
      <c r="N163" s="20"/>
      <c r="O163" s="20"/>
      <c r="P163" s="69" t="s">
        <v>269</v>
      </c>
    </row>
    <row r="164" s="48" customFormat="1" ht="65" customHeight="1" spans="1:16">
      <c r="A164" s="44">
        <v>99</v>
      </c>
      <c r="B164" s="61" t="s">
        <v>275</v>
      </c>
      <c r="C164" s="59" t="s">
        <v>167</v>
      </c>
      <c r="D164" s="40" t="s">
        <v>169</v>
      </c>
      <c r="E164" s="41"/>
      <c r="F164" s="41"/>
      <c r="G164" s="42"/>
      <c r="H164" s="42"/>
      <c r="I164" s="42"/>
      <c r="J164" s="40" t="s">
        <v>168</v>
      </c>
      <c r="K164" s="41">
        <f t="shared" si="5"/>
        <v>30</v>
      </c>
      <c r="L164" s="20"/>
      <c r="M164" s="20">
        <v>30</v>
      </c>
      <c r="N164" s="20"/>
      <c r="O164" s="20"/>
      <c r="P164" s="69" t="s">
        <v>269</v>
      </c>
    </row>
    <row r="165" s="48" customFormat="1" ht="65" customHeight="1" spans="1:16">
      <c r="A165" s="44">
        <v>100</v>
      </c>
      <c r="B165" s="59" t="s">
        <v>276</v>
      </c>
      <c r="C165" s="59" t="s">
        <v>167</v>
      </c>
      <c r="D165" s="40" t="s">
        <v>169</v>
      </c>
      <c r="E165" s="41"/>
      <c r="F165" s="41"/>
      <c r="G165" s="42"/>
      <c r="H165" s="42"/>
      <c r="I165" s="42"/>
      <c r="J165" s="40" t="s">
        <v>168</v>
      </c>
      <c r="K165" s="41">
        <f t="shared" si="5"/>
        <v>55</v>
      </c>
      <c r="L165" s="20"/>
      <c r="M165" s="20">
        <v>55</v>
      </c>
      <c r="N165" s="20"/>
      <c r="O165" s="20"/>
      <c r="P165" s="69" t="s">
        <v>269</v>
      </c>
    </row>
    <row r="166" s="48" customFormat="1" ht="65" customHeight="1" spans="1:16">
      <c r="A166" s="44">
        <v>101</v>
      </c>
      <c r="B166" s="59" t="s">
        <v>277</v>
      </c>
      <c r="C166" s="59" t="s">
        <v>167</v>
      </c>
      <c r="D166" s="40" t="s">
        <v>169</v>
      </c>
      <c r="E166" s="41"/>
      <c r="F166" s="41"/>
      <c r="G166" s="42"/>
      <c r="H166" s="42"/>
      <c r="I166" s="42"/>
      <c r="J166" s="40" t="s">
        <v>168</v>
      </c>
      <c r="K166" s="41">
        <f t="shared" si="5"/>
        <v>10</v>
      </c>
      <c r="L166" s="20"/>
      <c r="M166" s="20">
        <v>10</v>
      </c>
      <c r="N166" s="20"/>
      <c r="O166" s="20"/>
      <c r="P166" s="69" t="s">
        <v>269</v>
      </c>
    </row>
    <row r="167" s="48" customFormat="1" ht="80" customHeight="1" spans="1:16">
      <c r="A167" s="44">
        <v>102</v>
      </c>
      <c r="B167" s="59" t="s">
        <v>278</v>
      </c>
      <c r="C167" s="59" t="s">
        <v>167</v>
      </c>
      <c r="D167" s="40" t="s">
        <v>169</v>
      </c>
      <c r="E167" s="41"/>
      <c r="F167" s="41"/>
      <c r="G167" s="42"/>
      <c r="H167" s="42"/>
      <c r="I167" s="42"/>
      <c r="J167" s="40" t="s">
        <v>168</v>
      </c>
      <c r="K167" s="41">
        <f t="shared" si="5"/>
        <v>59</v>
      </c>
      <c r="L167" s="20"/>
      <c r="M167" s="20">
        <v>59</v>
      </c>
      <c r="N167" s="20"/>
      <c r="O167" s="20"/>
      <c r="P167" s="69" t="s">
        <v>269</v>
      </c>
    </row>
    <row r="168" s="48" customFormat="1" ht="65" customHeight="1" spans="1:16">
      <c r="A168" s="44">
        <v>103</v>
      </c>
      <c r="B168" s="59" t="s">
        <v>279</v>
      </c>
      <c r="C168" s="59" t="s">
        <v>167</v>
      </c>
      <c r="D168" s="40" t="s">
        <v>169</v>
      </c>
      <c r="E168" s="41"/>
      <c r="F168" s="41"/>
      <c r="G168" s="42"/>
      <c r="H168" s="42"/>
      <c r="I168" s="42"/>
      <c r="J168" s="40" t="s">
        <v>168</v>
      </c>
      <c r="K168" s="41">
        <f t="shared" si="5"/>
        <v>45</v>
      </c>
      <c r="L168" s="20"/>
      <c r="M168" s="20">
        <v>45</v>
      </c>
      <c r="N168" s="20"/>
      <c r="O168" s="20"/>
      <c r="P168" s="69" t="s">
        <v>269</v>
      </c>
    </row>
    <row r="169" s="48" customFormat="1" ht="65" customHeight="1" spans="1:16">
      <c r="A169" s="44">
        <v>104</v>
      </c>
      <c r="B169" s="59" t="s">
        <v>280</v>
      </c>
      <c r="C169" s="59" t="s">
        <v>167</v>
      </c>
      <c r="D169" s="40" t="s">
        <v>169</v>
      </c>
      <c r="E169" s="41"/>
      <c r="F169" s="41"/>
      <c r="G169" s="42"/>
      <c r="H169" s="42"/>
      <c r="I169" s="42"/>
      <c r="J169" s="40" t="s">
        <v>169</v>
      </c>
      <c r="K169" s="41">
        <f t="shared" si="5"/>
        <v>19</v>
      </c>
      <c r="L169" s="20"/>
      <c r="M169" s="20"/>
      <c r="N169" s="20"/>
      <c r="O169" s="20">
        <v>19</v>
      </c>
      <c r="P169" s="69" t="s">
        <v>269</v>
      </c>
    </row>
    <row r="170" s="48" customFormat="1" ht="65" customHeight="1" spans="1:16">
      <c r="A170" s="44">
        <v>105</v>
      </c>
      <c r="B170" s="59" t="s">
        <v>281</v>
      </c>
      <c r="C170" s="59" t="s">
        <v>167</v>
      </c>
      <c r="D170" s="40" t="s">
        <v>174</v>
      </c>
      <c r="E170" s="41"/>
      <c r="F170" s="41"/>
      <c r="G170" s="42"/>
      <c r="H170" s="42"/>
      <c r="I170" s="42"/>
      <c r="J170" s="40" t="s">
        <v>174</v>
      </c>
      <c r="K170" s="41">
        <f t="shared" si="5"/>
        <v>55</v>
      </c>
      <c r="L170" s="20">
        <v>55</v>
      </c>
      <c r="M170" s="20"/>
      <c r="N170" s="20"/>
      <c r="O170" s="20"/>
      <c r="P170" s="69" t="s">
        <v>269</v>
      </c>
    </row>
    <row r="171" s="48" customFormat="1" ht="65" customHeight="1" spans="1:16">
      <c r="A171" s="44">
        <v>106</v>
      </c>
      <c r="B171" s="59" t="s">
        <v>282</v>
      </c>
      <c r="C171" s="59" t="s">
        <v>167</v>
      </c>
      <c r="D171" s="40" t="s">
        <v>169</v>
      </c>
      <c r="E171" s="41"/>
      <c r="F171" s="41"/>
      <c r="G171" s="42"/>
      <c r="H171" s="42"/>
      <c r="I171" s="42"/>
      <c r="J171" s="40" t="s">
        <v>169</v>
      </c>
      <c r="K171" s="41">
        <f t="shared" si="5"/>
        <v>50</v>
      </c>
      <c r="L171" s="20"/>
      <c r="M171" s="20"/>
      <c r="N171" s="20"/>
      <c r="O171" s="20">
        <v>50</v>
      </c>
      <c r="P171" s="69" t="s">
        <v>269</v>
      </c>
    </row>
    <row r="172" s="48" customFormat="1" ht="65" customHeight="1" spans="1:16">
      <c r="A172" s="44">
        <v>107</v>
      </c>
      <c r="B172" s="59" t="s">
        <v>283</v>
      </c>
      <c r="C172" s="59" t="s">
        <v>167</v>
      </c>
      <c r="D172" s="40" t="s">
        <v>169</v>
      </c>
      <c r="E172" s="41"/>
      <c r="F172" s="41"/>
      <c r="G172" s="42"/>
      <c r="H172" s="42"/>
      <c r="I172" s="42"/>
      <c r="J172" s="40" t="s">
        <v>169</v>
      </c>
      <c r="K172" s="41">
        <f t="shared" si="5"/>
        <v>20</v>
      </c>
      <c r="L172" s="20"/>
      <c r="M172" s="20"/>
      <c r="N172" s="20"/>
      <c r="O172" s="20">
        <v>20</v>
      </c>
      <c r="P172" s="69" t="s">
        <v>269</v>
      </c>
    </row>
    <row r="173" s="48" customFormat="1" ht="65" customHeight="1" spans="1:16">
      <c r="A173" s="44">
        <v>108</v>
      </c>
      <c r="B173" s="59" t="s">
        <v>284</v>
      </c>
      <c r="C173" s="59" t="s">
        <v>167</v>
      </c>
      <c r="D173" s="40" t="s">
        <v>169</v>
      </c>
      <c r="E173" s="41"/>
      <c r="F173" s="41"/>
      <c r="G173" s="42"/>
      <c r="H173" s="42"/>
      <c r="I173" s="42"/>
      <c r="J173" s="40" t="s">
        <v>169</v>
      </c>
      <c r="K173" s="41">
        <f t="shared" si="5"/>
        <v>56</v>
      </c>
      <c r="L173" s="20"/>
      <c r="M173" s="20"/>
      <c r="N173" s="20"/>
      <c r="O173" s="20">
        <v>56</v>
      </c>
      <c r="P173" s="69" t="s">
        <v>269</v>
      </c>
    </row>
    <row r="174" s="48" customFormat="1" ht="65" customHeight="1" spans="1:16">
      <c r="A174" s="44">
        <v>109</v>
      </c>
      <c r="B174" s="59" t="s">
        <v>285</v>
      </c>
      <c r="C174" s="59" t="s">
        <v>167</v>
      </c>
      <c r="D174" s="40" t="s">
        <v>169</v>
      </c>
      <c r="E174" s="41"/>
      <c r="F174" s="41"/>
      <c r="G174" s="42"/>
      <c r="H174" s="42"/>
      <c r="I174" s="42"/>
      <c r="J174" s="40" t="s">
        <v>169</v>
      </c>
      <c r="K174" s="41">
        <f t="shared" si="5"/>
        <v>30</v>
      </c>
      <c r="L174" s="20"/>
      <c r="M174" s="20"/>
      <c r="N174" s="20"/>
      <c r="O174" s="20">
        <v>30</v>
      </c>
      <c r="P174" s="69" t="s">
        <v>269</v>
      </c>
    </row>
    <row r="175" s="48" customFormat="1" ht="65" customHeight="1" spans="1:16">
      <c r="A175" s="44">
        <v>110</v>
      </c>
      <c r="B175" s="61" t="s">
        <v>286</v>
      </c>
      <c r="C175" s="59" t="s">
        <v>185</v>
      </c>
      <c r="D175" s="40" t="s">
        <v>169</v>
      </c>
      <c r="E175" s="41"/>
      <c r="F175" s="41"/>
      <c r="G175" s="42"/>
      <c r="H175" s="42"/>
      <c r="I175" s="42"/>
      <c r="J175" s="40" t="s">
        <v>169</v>
      </c>
      <c r="K175" s="41">
        <f t="shared" si="5"/>
        <v>50</v>
      </c>
      <c r="L175" s="20"/>
      <c r="M175" s="20"/>
      <c r="N175" s="20"/>
      <c r="O175" s="20">
        <v>50</v>
      </c>
      <c r="P175" s="69" t="s">
        <v>269</v>
      </c>
    </row>
    <row r="176" s="48" customFormat="1" ht="65" customHeight="1" spans="1:16">
      <c r="A176" s="44">
        <v>111</v>
      </c>
      <c r="B176" s="61" t="s">
        <v>287</v>
      </c>
      <c r="C176" s="59" t="s">
        <v>185</v>
      </c>
      <c r="D176" s="40" t="s">
        <v>169</v>
      </c>
      <c r="E176" s="41"/>
      <c r="F176" s="41"/>
      <c r="G176" s="42"/>
      <c r="H176" s="42"/>
      <c r="I176" s="42"/>
      <c r="J176" s="40" t="s">
        <v>169</v>
      </c>
      <c r="K176" s="41">
        <f t="shared" si="5"/>
        <v>40</v>
      </c>
      <c r="L176" s="20"/>
      <c r="M176" s="20"/>
      <c r="N176" s="20"/>
      <c r="O176" s="20">
        <v>40</v>
      </c>
      <c r="P176" s="69" t="s">
        <v>269</v>
      </c>
    </row>
    <row r="177" s="48" customFormat="1" ht="65" customHeight="1" spans="1:16">
      <c r="A177" s="44">
        <v>112</v>
      </c>
      <c r="B177" s="59" t="s">
        <v>288</v>
      </c>
      <c r="C177" s="59" t="s">
        <v>185</v>
      </c>
      <c r="D177" s="40" t="s">
        <v>169</v>
      </c>
      <c r="E177" s="41"/>
      <c r="F177" s="41"/>
      <c r="G177" s="42"/>
      <c r="H177" s="42"/>
      <c r="I177" s="42"/>
      <c r="J177" s="40" t="s">
        <v>169</v>
      </c>
      <c r="K177" s="41">
        <f t="shared" si="5"/>
        <v>31.98</v>
      </c>
      <c r="L177" s="20"/>
      <c r="M177" s="20"/>
      <c r="N177" s="20"/>
      <c r="O177" s="20">
        <v>31.98</v>
      </c>
      <c r="P177" s="69" t="s">
        <v>269</v>
      </c>
    </row>
    <row r="178" s="48" customFormat="1" ht="65" customHeight="1" spans="1:16">
      <c r="A178" s="44">
        <v>113</v>
      </c>
      <c r="B178" s="59" t="s">
        <v>289</v>
      </c>
      <c r="C178" s="59" t="s">
        <v>185</v>
      </c>
      <c r="D178" s="40" t="s">
        <v>169</v>
      </c>
      <c r="E178" s="41"/>
      <c r="F178" s="41"/>
      <c r="G178" s="42"/>
      <c r="H178" s="42"/>
      <c r="I178" s="42"/>
      <c r="J178" s="40" t="s">
        <v>169</v>
      </c>
      <c r="K178" s="41">
        <f t="shared" si="5"/>
        <v>24.645</v>
      </c>
      <c r="L178" s="20"/>
      <c r="M178" s="20"/>
      <c r="N178" s="20"/>
      <c r="O178" s="20">
        <v>24.645</v>
      </c>
      <c r="P178" s="69" t="s">
        <v>269</v>
      </c>
    </row>
    <row r="179" s="48" customFormat="1" ht="65" customHeight="1" spans="1:16">
      <c r="A179" s="44">
        <v>114</v>
      </c>
      <c r="B179" s="59" t="s">
        <v>290</v>
      </c>
      <c r="C179" s="59" t="s">
        <v>185</v>
      </c>
      <c r="D179" s="40" t="s">
        <v>169</v>
      </c>
      <c r="E179" s="41"/>
      <c r="F179" s="41"/>
      <c r="G179" s="42"/>
      <c r="H179" s="42"/>
      <c r="I179" s="42"/>
      <c r="J179" s="40" t="s">
        <v>169</v>
      </c>
      <c r="K179" s="41">
        <f t="shared" si="5"/>
        <v>58</v>
      </c>
      <c r="L179" s="20"/>
      <c r="M179" s="20"/>
      <c r="N179" s="20"/>
      <c r="O179" s="20">
        <v>58</v>
      </c>
      <c r="P179" s="69" t="s">
        <v>269</v>
      </c>
    </row>
    <row r="180" s="48" customFormat="1" ht="65" customHeight="1" spans="1:16">
      <c r="A180" s="44">
        <v>115</v>
      </c>
      <c r="B180" s="59" t="s">
        <v>291</v>
      </c>
      <c r="C180" s="59" t="s">
        <v>185</v>
      </c>
      <c r="D180" s="40" t="s">
        <v>169</v>
      </c>
      <c r="E180" s="41"/>
      <c r="F180" s="41"/>
      <c r="G180" s="42"/>
      <c r="H180" s="42"/>
      <c r="I180" s="42"/>
      <c r="J180" s="40" t="s">
        <v>169</v>
      </c>
      <c r="K180" s="41">
        <f t="shared" si="5"/>
        <v>40</v>
      </c>
      <c r="L180" s="20"/>
      <c r="M180" s="20"/>
      <c r="N180" s="20"/>
      <c r="O180" s="20">
        <v>40</v>
      </c>
      <c r="P180" s="69" t="s">
        <v>269</v>
      </c>
    </row>
    <row r="181" ht="24" customHeight="1" spans="1:16">
      <c r="A181" s="44" t="s">
        <v>11</v>
      </c>
      <c r="B181" s="45"/>
      <c r="C181" s="45"/>
      <c r="D181" s="46"/>
      <c r="E181" s="70">
        <f>F181+G181+H181+I181</f>
        <v>15389</v>
      </c>
      <c r="F181" s="47">
        <f t="shared" ref="F181:I181" si="6">SUM(F7:F180)</f>
        <v>7589</v>
      </c>
      <c r="G181" s="47">
        <f t="shared" si="6"/>
        <v>4944</v>
      </c>
      <c r="H181" s="47">
        <f t="shared" si="6"/>
        <v>673</v>
      </c>
      <c r="I181" s="47">
        <f t="shared" si="6"/>
        <v>2183</v>
      </c>
      <c r="J181" s="47"/>
      <c r="K181" s="70">
        <f t="shared" si="5"/>
        <v>15389</v>
      </c>
      <c r="L181" s="47">
        <f t="shared" ref="L181:O181" si="7">SUM(L7:L180)</f>
        <v>7589</v>
      </c>
      <c r="M181" s="47">
        <f t="shared" si="7"/>
        <v>4944</v>
      </c>
      <c r="N181" s="47">
        <f t="shared" si="7"/>
        <v>673</v>
      </c>
      <c r="O181" s="47">
        <f t="shared" si="7"/>
        <v>2183</v>
      </c>
      <c r="P181" s="47"/>
    </row>
  </sheetData>
  <autoFilter xmlns:etc="http://www.wps.cn/officeDocument/2017/etCustomData" ref="A4:HX181" etc:filterBottomFollowUsedRange="0">
    <extLst/>
  </autoFilter>
  <mergeCells count="185">
    <mergeCell ref="A1:B1"/>
    <mergeCell ref="A2:P2"/>
    <mergeCell ref="D4:I4"/>
    <mergeCell ref="J4:O4"/>
    <mergeCell ref="E5:I5"/>
    <mergeCell ref="K5:O5"/>
    <mergeCell ref="A181:D181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4:A36"/>
    <mergeCell ref="A37:A39"/>
    <mergeCell ref="A40:A41"/>
    <mergeCell ref="A42:A43"/>
    <mergeCell ref="A44:A45"/>
    <mergeCell ref="A46:A47"/>
    <mergeCell ref="A48:A49"/>
    <mergeCell ref="A50:A51"/>
    <mergeCell ref="A53:A54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4"/>
    <mergeCell ref="A85:A87"/>
    <mergeCell ref="A88:A89"/>
    <mergeCell ref="A90:A92"/>
    <mergeCell ref="A107:A109"/>
    <mergeCell ref="A111:A113"/>
    <mergeCell ref="A120:A124"/>
    <mergeCell ref="A125:A126"/>
    <mergeCell ref="A129:A131"/>
    <mergeCell ref="A132:A133"/>
    <mergeCell ref="A147:A148"/>
    <mergeCell ref="A150:A151"/>
    <mergeCell ref="A152:A153"/>
    <mergeCell ref="A155:A158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4:B36"/>
    <mergeCell ref="B37:B39"/>
    <mergeCell ref="B40:B41"/>
    <mergeCell ref="B42:B43"/>
    <mergeCell ref="B44:B45"/>
    <mergeCell ref="B46:B47"/>
    <mergeCell ref="B48:B49"/>
    <mergeCell ref="B50:B51"/>
    <mergeCell ref="B53:B54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4"/>
    <mergeCell ref="B85:B87"/>
    <mergeCell ref="B88:B89"/>
    <mergeCell ref="B90:B92"/>
    <mergeCell ref="B107:B109"/>
    <mergeCell ref="B111:B113"/>
    <mergeCell ref="B120:B124"/>
    <mergeCell ref="B125:B126"/>
    <mergeCell ref="B129:B131"/>
    <mergeCell ref="B132:B133"/>
    <mergeCell ref="B147:B148"/>
    <mergeCell ref="B150:B151"/>
    <mergeCell ref="B152:B153"/>
    <mergeCell ref="B155:B158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4:C36"/>
    <mergeCell ref="C37:C39"/>
    <mergeCell ref="C40:C41"/>
    <mergeCell ref="C42:C43"/>
    <mergeCell ref="C44:C45"/>
    <mergeCell ref="C46:C47"/>
    <mergeCell ref="C48:C49"/>
    <mergeCell ref="C50:C51"/>
    <mergeCell ref="C53:C54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4"/>
    <mergeCell ref="C85:C87"/>
    <mergeCell ref="C88:C89"/>
    <mergeCell ref="C90:C92"/>
    <mergeCell ref="C107:C109"/>
    <mergeCell ref="C111:C113"/>
    <mergeCell ref="C120:C124"/>
    <mergeCell ref="C125:C126"/>
    <mergeCell ref="C129:C131"/>
    <mergeCell ref="C132:C133"/>
    <mergeCell ref="C147:C148"/>
    <mergeCell ref="C150:C151"/>
    <mergeCell ref="C152:C153"/>
    <mergeCell ref="C155:C158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4:P36"/>
    <mergeCell ref="P37:P39"/>
    <mergeCell ref="P40:P41"/>
    <mergeCell ref="P42:P43"/>
    <mergeCell ref="P44:P45"/>
    <mergeCell ref="P46:P47"/>
    <mergeCell ref="P48:P49"/>
    <mergeCell ref="P50:P51"/>
    <mergeCell ref="P53:P54"/>
    <mergeCell ref="P63:P64"/>
    <mergeCell ref="P65:P66"/>
    <mergeCell ref="P67:P68"/>
    <mergeCell ref="P69:P70"/>
    <mergeCell ref="P72:P73"/>
    <mergeCell ref="P74:P75"/>
    <mergeCell ref="P76:P77"/>
    <mergeCell ref="P78:P79"/>
    <mergeCell ref="P80:P81"/>
    <mergeCell ref="P82:P84"/>
    <mergeCell ref="P85:P87"/>
    <mergeCell ref="P88:P89"/>
    <mergeCell ref="P90:P92"/>
    <mergeCell ref="P107:P109"/>
    <mergeCell ref="P111:P113"/>
    <mergeCell ref="P120:P124"/>
    <mergeCell ref="P125:P126"/>
    <mergeCell ref="P129:P131"/>
    <mergeCell ref="P132:P133"/>
    <mergeCell ref="P147:P148"/>
    <mergeCell ref="P150:P151"/>
    <mergeCell ref="P152:P153"/>
    <mergeCell ref="P155:P158"/>
  </mergeCells>
  <conditionalFormatting sqref="D3">
    <cfRule type="duplicateValues" dxfId="0" priority="31"/>
    <cfRule type="duplicateValues" dxfId="1" priority="29"/>
  </conditionalFormatting>
  <conditionalFormatting sqref="G3">
    <cfRule type="duplicateValues" dxfId="0" priority="28"/>
    <cfRule type="duplicateValues" dxfId="1" priority="26"/>
  </conditionalFormatting>
  <conditionalFormatting sqref="J4">
    <cfRule type="duplicateValues" dxfId="0" priority="22"/>
    <cfRule type="duplicateValues" dxfId="1" priority="20"/>
  </conditionalFormatting>
  <conditionalFormatting sqref="B163">
    <cfRule type="duplicateValues" dxfId="0" priority="9"/>
    <cfRule type="duplicateValues" dxfId="1" priority="7"/>
  </conditionalFormatting>
  <conditionalFormatting sqref="B170">
    <cfRule type="duplicateValues" dxfId="0" priority="2"/>
  </conditionalFormatting>
  <conditionalFormatting sqref="B172">
    <cfRule type="duplicateValues" dxfId="0" priority="4"/>
  </conditionalFormatting>
  <conditionalFormatting sqref="B174">
    <cfRule type="duplicateValues" dxfId="0" priority="14"/>
    <cfRule type="duplicateValues" dxfId="1" priority="12"/>
  </conditionalFormatting>
  <conditionalFormatting sqref="D4 B4">
    <cfRule type="duplicateValues" dxfId="0" priority="25"/>
    <cfRule type="duplicateValues" dxfId="1" priority="23"/>
  </conditionalFormatting>
  <conditionalFormatting sqref="B159:B162 B164:B169">
    <cfRule type="duplicateValues" dxfId="0" priority="19"/>
    <cfRule type="duplicateValues" dxfId="1" priority="17"/>
  </conditionalFormatting>
  <conditionalFormatting sqref="B159:B162 B164:B169 B171 B177:B179 B175 B173">
    <cfRule type="duplicateValues" dxfId="0" priority="16"/>
  </conditionalFormatting>
  <pageMargins left="0.314583333333333" right="0.118055555555556" top="0.314583333333333" bottom="0.196527777777778" header="0.275" footer="0.118055555555556"/>
  <pageSetup paperSize="9" scale="81" fitToHeight="0" orientation="landscape"/>
  <headerFooter/>
  <rowBreaks count="5" manualBreakCount="5">
    <brk id="19" max="15" man="1"/>
    <brk id="36" max="15" man="1"/>
    <brk id="52" max="15" man="1"/>
    <brk id="64" max="15" man="1"/>
    <brk id="181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172"/>
  <sheetViews>
    <sheetView view="pageBreakPreview" zoomScaleNormal="100" topLeftCell="A2" workbookViewId="0">
      <pane ySplit="2745" topLeftCell="A117" activePane="bottomLeft"/>
      <selection/>
      <selection pane="bottomLeft" activeCell="O120" sqref="O120"/>
    </sheetView>
  </sheetViews>
  <sheetFormatPr defaultColWidth="9.81666666666667" defaultRowHeight="13.5"/>
  <cols>
    <col min="1" max="1" width="6" style="6" customWidth="1"/>
    <col min="2" max="2" width="20.87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5" width="9.625" style="6" customWidth="1"/>
    <col min="16" max="16" width="13.375" style="6" customWidth="1"/>
    <col min="17" max="203" width="9.81666666666667" style="1" customWidth="1"/>
    <col min="204" max="210" width="9" style="1" customWidth="1"/>
    <col min="211" max="212" width="14.125" style="1" customWidth="1"/>
    <col min="213" max="222" width="9" style="1" customWidth="1"/>
    <col min="223" max="16384" width="9.81666666666667" style="1"/>
  </cols>
  <sheetData>
    <row r="1" s="1" customFormat="1" ht="25" customHeight="1" spans="1:17">
      <c r="A1" s="9" t="s">
        <v>310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7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7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7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7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7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7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7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9">
        <f>54.266157-16.5</f>
        <v>37.766157</v>
      </c>
      <c r="P8" s="27"/>
      <c r="Q8" s="6">
        <v>16.5</v>
      </c>
    </row>
    <row r="9" s="6" customFormat="1" ht="37.5" spans="1:17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7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9">
        <f>17.22-3.4</f>
        <v>13.82</v>
      </c>
      <c r="P10" s="27"/>
      <c r="Q10" s="6">
        <v>3.4</v>
      </c>
    </row>
    <row r="11" s="6" customFormat="1" ht="37.5" spans="1:17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7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9">
        <f>94.035-16</f>
        <v>78.035</v>
      </c>
      <c r="P12" s="27"/>
      <c r="Q12" s="6">
        <v>16</v>
      </c>
    </row>
    <row r="13" s="6" customFormat="1" ht="37.5" spans="1:17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41">
        <v>18.6</v>
      </c>
      <c r="M13" s="49">
        <f>17.84-4</f>
        <v>13.84</v>
      </c>
      <c r="N13" s="41"/>
      <c r="O13" s="42"/>
      <c r="P13" s="27"/>
      <c r="Q13" s="6">
        <v>4</v>
      </c>
    </row>
    <row r="14" s="6" customFormat="1" ht="37.5" spans="1:17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7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7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7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9">
        <f>68.64-18</f>
        <v>50.64</v>
      </c>
      <c r="P17" s="27"/>
      <c r="Q17" s="6">
        <v>18</v>
      </c>
    </row>
    <row r="18" s="6" customFormat="1" ht="37.5" spans="1:17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41">
        <v>15.57</v>
      </c>
      <c r="M18" s="41">
        <v>15.57</v>
      </c>
      <c r="N18" s="41"/>
      <c r="O18" s="42"/>
      <c r="P18" s="27"/>
    </row>
    <row r="19" s="6" customFormat="1" ht="37.5" spans="1:17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49">
        <f>38.86-7</f>
        <v>31.86</v>
      </c>
      <c r="P19" s="27"/>
      <c r="Q19" s="6">
        <v>7</v>
      </c>
    </row>
    <row r="20" s="6" customFormat="1" ht="37.5" spans="1:17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6" t="s">
        <v>292</v>
      </c>
    </row>
    <row r="21" s="6" customFormat="1" ht="37.5" spans="1:17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9">
        <f>15.39-5</f>
        <v>10.39</v>
      </c>
      <c r="P21" s="27"/>
      <c r="Q21" s="6">
        <v>5</v>
      </c>
    </row>
    <row r="22" s="6" customFormat="1" ht="37.5" spans="1:17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7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9">
        <f>58.573843-11</f>
        <v>47.573843</v>
      </c>
      <c r="P23" s="27"/>
      <c r="Q23" s="6">
        <v>11</v>
      </c>
    </row>
    <row r="24" s="6" customFormat="1" ht="37.5" spans="1:17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7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9">
        <f>75.36-11</f>
        <v>64.36</v>
      </c>
      <c r="P25" s="27"/>
      <c r="Q25" s="6">
        <v>11</v>
      </c>
    </row>
    <row r="26" s="6" customFormat="1" ht="37.5" spans="1:17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7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7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7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9">
        <f>21.55-12</f>
        <v>9.55</v>
      </c>
      <c r="P29" s="27"/>
      <c r="Q29" s="6">
        <v>12</v>
      </c>
    </row>
    <row r="30" s="6" customFormat="1" ht="37.5" spans="1:17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7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9">
        <f>48.08-13</f>
        <v>35.08</v>
      </c>
      <c r="P31" s="27"/>
      <c r="Q31" s="6">
        <v>13</v>
      </c>
    </row>
    <row r="32" s="6" customFormat="1" ht="56.25" spans="1:17">
      <c r="A32" s="18">
        <v>13</v>
      </c>
      <c r="B32" s="40" t="s">
        <v>183</v>
      </c>
      <c r="C32" s="40" t="s">
        <v>167</v>
      </c>
      <c r="D32" s="40" t="s">
        <v>169</v>
      </c>
      <c r="E32" s="41">
        <f t="shared" si="0"/>
        <v>70</v>
      </c>
      <c r="F32" s="41"/>
      <c r="G32" s="41"/>
      <c r="H32" s="41"/>
      <c r="I32" s="41">
        <v>70</v>
      </c>
      <c r="J32" s="40" t="s">
        <v>169</v>
      </c>
      <c r="K32" s="41">
        <f t="shared" si="1"/>
        <v>55</v>
      </c>
      <c r="L32" s="41"/>
      <c r="M32" s="41"/>
      <c r="N32" s="41"/>
      <c r="O32" s="49">
        <f>70-15</f>
        <v>55</v>
      </c>
      <c r="P32" s="27"/>
      <c r="Q32" s="6">
        <v>55</v>
      </c>
    </row>
    <row r="33" s="6" customFormat="1" ht="37.5" spans="1:17">
      <c r="A33" s="18">
        <v>14</v>
      </c>
      <c r="B33" s="40" t="s">
        <v>184</v>
      </c>
      <c r="C33" s="40" t="s">
        <v>185</v>
      </c>
      <c r="D33" s="40" t="s">
        <v>168</v>
      </c>
      <c r="E33" s="41">
        <f t="shared" si="0"/>
        <v>94.815</v>
      </c>
      <c r="F33" s="41">
        <v>94.815</v>
      </c>
      <c r="G33" s="41"/>
      <c r="H33" s="41"/>
      <c r="I33" s="42"/>
      <c r="J33" s="40" t="s">
        <v>168</v>
      </c>
      <c r="K33" s="41">
        <f t="shared" si="1"/>
        <v>94.815</v>
      </c>
      <c r="L33" s="41">
        <v>94.815</v>
      </c>
      <c r="M33" s="41"/>
      <c r="N33" s="41"/>
      <c r="O33" s="42"/>
      <c r="P33" s="26" t="s">
        <v>293</v>
      </c>
    </row>
    <row r="34" s="6" customFormat="1" ht="37.5" spans="1:17">
      <c r="A34" s="18"/>
      <c r="B34" s="40"/>
      <c r="C34" s="40"/>
      <c r="D34" s="40" t="s">
        <v>186</v>
      </c>
      <c r="E34" s="41">
        <f t="shared" si="0"/>
        <v>67.852911</v>
      </c>
      <c r="F34" s="41"/>
      <c r="G34" s="41"/>
      <c r="H34" s="41">
        <v>67.852911</v>
      </c>
      <c r="I34" s="41"/>
      <c r="J34" s="40" t="s">
        <v>186</v>
      </c>
      <c r="K34" s="41">
        <f t="shared" si="1"/>
        <v>67.852911</v>
      </c>
      <c r="L34" s="41"/>
      <c r="M34" s="41"/>
      <c r="N34" s="41">
        <v>67.852911</v>
      </c>
      <c r="O34" s="41"/>
      <c r="P34" s="27"/>
    </row>
    <row r="35" s="6" customFormat="1" ht="37.5" spans="1:17">
      <c r="A35" s="18"/>
      <c r="B35" s="40"/>
      <c r="C35" s="40"/>
      <c r="D35" s="40" t="s">
        <v>169</v>
      </c>
      <c r="E35" s="41">
        <f t="shared" si="0"/>
        <v>153.395</v>
      </c>
      <c r="F35" s="41"/>
      <c r="G35" s="41"/>
      <c r="H35" s="42"/>
      <c r="I35" s="41">
        <v>153.395</v>
      </c>
      <c r="J35" s="40" t="s">
        <v>169</v>
      </c>
      <c r="K35" s="41">
        <f t="shared" si="1"/>
        <v>121.395</v>
      </c>
      <c r="L35" s="41"/>
      <c r="M35" s="41"/>
      <c r="N35" s="42"/>
      <c r="O35" s="49">
        <f>153.395-32</f>
        <v>121.395</v>
      </c>
      <c r="P35" s="27"/>
      <c r="Q35" s="6">
        <v>32</v>
      </c>
    </row>
    <row r="36" s="6" customFormat="1" ht="37.5" spans="1:17">
      <c r="A36" s="18">
        <v>15</v>
      </c>
      <c r="B36" s="40" t="s">
        <v>39</v>
      </c>
      <c r="C36" s="40" t="s">
        <v>185</v>
      </c>
      <c r="D36" s="40" t="s">
        <v>168</v>
      </c>
      <c r="E36" s="41">
        <f t="shared" si="0"/>
        <v>29.55</v>
      </c>
      <c r="F36" s="41">
        <v>29.55</v>
      </c>
      <c r="G36" s="41"/>
      <c r="H36" s="41"/>
      <c r="I36" s="42"/>
      <c r="J36" s="40" t="s">
        <v>168</v>
      </c>
      <c r="K36" s="41">
        <f t="shared" si="1"/>
        <v>29.55</v>
      </c>
      <c r="L36" s="41">
        <v>29.55</v>
      </c>
      <c r="M36" s="41"/>
      <c r="N36" s="41"/>
      <c r="O36" s="42"/>
      <c r="P36" s="26" t="s">
        <v>294</v>
      </c>
    </row>
    <row r="37" s="6" customFormat="1" ht="37.5" spans="1:17">
      <c r="A37" s="18"/>
      <c r="B37" s="40"/>
      <c r="C37" s="40"/>
      <c r="D37" s="40" t="s">
        <v>186</v>
      </c>
      <c r="E37" s="41">
        <f t="shared" si="0"/>
        <v>17.251044</v>
      </c>
      <c r="F37" s="41"/>
      <c r="G37" s="41"/>
      <c r="H37" s="41">
        <v>17.251044</v>
      </c>
      <c r="I37" s="41"/>
      <c r="J37" s="40" t="s">
        <v>186</v>
      </c>
      <c r="K37" s="41">
        <f t="shared" si="1"/>
        <v>17.251044</v>
      </c>
      <c r="L37" s="41"/>
      <c r="M37" s="41"/>
      <c r="N37" s="41">
        <v>17.251044</v>
      </c>
      <c r="O37" s="41"/>
      <c r="P37" s="27"/>
    </row>
    <row r="38" s="6" customFormat="1" ht="37.5" spans="1:17">
      <c r="A38" s="18"/>
      <c r="B38" s="40"/>
      <c r="C38" s="40"/>
      <c r="D38" s="40" t="s">
        <v>169</v>
      </c>
      <c r="E38" s="41">
        <f t="shared" si="0"/>
        <v>52.45</v>
      </c>
      <c r="F38" s="41"/>
      <c r="G38" s="41"/>
      <c r="H38" s="42"/>
      <c r="I38" s="41">
        <v>52.45</v>
      </c>
      <c r="J38" s="40" t="s">
        <v>169</v>
      </c>
      <c r="K38" s="41">
        <f t="shared" si="1"/>
        <v>42.45</v>
      </c>
      <c r="L38" s="41"/>
      <c r="M38" s="41"/>
      <c r="N38" s="42"/>
      <c r="O38" s="49">
        <f>52.45-10</f>
        <v>42.45</v>
      </c>
      <c r="P38" s="27"/>
      <c r="Q38" s="6">
        <v>10</v>
      </c>
    </row>
    <row r="39" s="6" customFormat="1" ht="37.5" spans="1:17">
      <c r="A39" s="18">
        <v>16</v>
      </c>
      <c r="B39" s="40" t="s">
        <v>187</v>
      </c>
      <c r="C39" s="40" t="s">
        <v>185</v>
      </c>
      <c r="D39" s="40" t="s">
        <v>168</v>
      </c>
      <c r="E39" s="41">
        <f t="shared" si="0"/>
        <v>39.39</v>
      </c>
      <c r="F39" s="41">
        <v>39.39</v>
      </c>
      <c r="G39" s="41"/>
      <c r="H39" s="41"/>
      <c r="I39" s="42"/>
      <c r="J39" s="40" t="s">
        <v>168</v>
      </c>
      <c r="K39" s="41">
        <f t="shared" si="1"/>
        <v>39.39</v>
      </c>
      <c r="L39" s="41">
        <v>39.39</v>
      </c>
      <c r="M39" s="41"/>
      <c r="N39" s="41"/>
      <c r="O39" s="42"/>
      <c r="P39" s="26" t="s">
        <v>295</v>
      </c>
    </row>
    <row r="40" s="6" customFormat="1" ht="37.5" spans="1:17">
      <c r="A40" s="18"/>
      <c r="B40" s="40"/>
      <c r="C40" s="40"/>
      <c r="D40" s="40" t="s">
        <v>169</v>
      </c>
      <c r="E40" s="41">
        <f t="shared" si="0"/>
        <v>91.91</v>
      </c>
      <c r="F40" s="41"/>
      <c r="G40" s="41"/>
      <c r="H40" s="41"/>
      <c r="I40" s="41">
        <v>91.91</v>
      </c>
      <c r="J40" s="40" t="s">
        <v>169</v>
      </c>
      <c r="K40" s="41">
        <f t="shared" si="1"/>
        <v>77.91</v>
      </c>
      <c r="L40" s="41"/>
      <c r="M40" s="41"/>
      <c r="N40" s="41"/>
      <c r="O40" s="49">
        <f>91.91-14</f>
        <v>77.91</v>
      </c>
      <c r="P40" s="27"/>
      <c r="Q40" s="6">
        <v>14</v>
      </c>
    </row>
    <row r="41" s="6" customFormat="1" ht="37.5" spans="1:17">
      <c r="A41" s="18">
        <v>17</v>
      </c>
      <c r="B41" s="40" t="s">
        <v>188</v>
      </c>
      <c r="C41" s="40" t="s">
        <v>185</v>
      </c>
      <c r="D41" s="40" t="s">
        <v>168</v>
      </c>
      <c r="E41" s="41">
        <f t="shared" si="0"/>
        <v>42.865869</v>
      </c>
      <c r="F41" s="41">
        <v>42.865869</v>
      </c>
      <c r="G41" s="41"/>
      <c r="H41" s="41"/>
      <c r="I41" s="41"/>
      <c r="J41" s="40" t="s">
        <v>168</v>
      </c>
      <c r="K41" s="41">
        <f t="shared" si="1"/>
        <v>42.865869</v>
      </c>
      <c r="L41" s="41">
        <v>42.865869</v>
      </c>
      <c r="M41" s="41"/>
      <c r="N41" s="41"/>
      <c r="O41" s="41"/>
      <c r="P41" s="26" t="s">
        <v>296</v>
      </c>
    </row>
    <row r="42" s="6" customFormat="1" ht="37.5" spans="1:17">
      <c r="A42" s="18"/>
      <c r="B42" s="40"/>
      <c r="C42" s="40"/>
      <c r="D42" s="40" t="s">
        <v>169</v>
      </c>
      <c r="E42" s="41">
        <f t="shared" si="0"/>
        <v>100.014131</v>
      </c>
      <c r="F42" s="41"/>
      <c r="G42" s="41"/>
      <c r="H42" s="41"/>
      <c r="I42" s="41">
        <v>100.014131</v>
      </c>
      <c r="J42" s="40" t="s">
        <v>169</v>
      </c>
      <c r="K42" s="41">
        <f t="shared" si="1"/>
        <v>85.014131</v>
      </c>
      <c r="L42" s="41"/>
      <c r="M42" s="41"/>
      <c r="N42" s="41"/>
      <c r="O42" s="49">
        <f>100.014131-15</f>
        <v>85.014131</v>
      </c>
      <c r="P42" s="27"/>
      <c r="Q42" s="6">
        <v>15</v>
      </c>
    </row>
    <row r="43" s="6" customFormat="1" ht="37.5" spans="1:17">
      <c r="A43" s="18">
        <v>18</v>
      </c>
      <c r="B43" s="40" t="s">
        <v>189</v>
      </c>
      <c r="C43" s="40" t="s">
        <v>185</v>
      </c>
      <c r="D43" s="40" t="s">
        <v>168</v>
      </c>
      <c r="E43" s="41">
        <f t="shared" si="0"/>
        <v>26</v>
      </c>
      <c r="F43" s="41">
        <v>26</v>
      </c>
      <c r="G43" s="41"/>
      <c r="H43" s="41"/>
      <c r="I43" s="41"/>
      <c r="J43" s="40" t="s">
        <v>168</v>
      </c>
      <c r="K43" s="41">
        <f t="shared" si="1"/>
        <v>26</v>
      </c>
      <c r="L43" s="41">
        <v>26</v>
      </c>
      <c r="M43" s="41"/>
      <c r="N43" s="41"/>
      <c r="O43" s="41"/>
      <c r="P43" s="26" t="s">
        <v>296</v>
      </c>
    </row>
    <row r="44" s="6" customFormat="1" ht="37.5" spans="1:17">
      <c r="A44" s="18"/>
      <c r="B44" s="40"/>
      <c r="C44" s="40"/>
      <c r="D44" s="40" t="s">
        <v>169</v>
      </c>
      <c r="E44" s="41">
        <f t="shared" si="0"/>
        <v>39.48</v>
      </c>
      <c r="F44" s="41"/>
      <c r="G44" s="41"/>
      <c r="H44" s="41"/>
      <c r="I44" s="41">
        <v>39.48</v>
      </c>
      <c r="J44" s="40" t="s">
        <v>169</v>
      </c>
      <c r="K44" s="41">
        <f t="shared" si="1"/>
        <v>32.48</v>
      </c>
      <c r="L44" s="41"/>
      <c r="M44" s="41"/>
      <c r="N44" s="41"/>
      <c r="O44" s="49">
        <f>39.48-7</f>
        <v>32.48</v>
      </c>
      <c r="P44" s="27"/>
      <c r="Q44" s="6">
        <v>7</v>
      </c>
    </row>
    <row r="45" s="6" customFormat="1" ht="37.5" spans="1:17">
      <c r="A45" s="18">
        <v>19</v>
      </c>
      <c r="B45" s="40" t="s">
        <v>190</v>
      </c>
      <c r="C45" s="40" t="s">
        <v>185</v>
      </c>
      <c r="D45" s="40" t="s">
        <v>168</v>
      </c>
      <c r="E45" s="41">
        <f t="shared" si="0"/>
        <v>26.16</v>
      </c>
      <c r="F45" s="41">
        <v>26.16</v>
      </c>
      <c r="G45" s="41"/>
      <c r="H45" s="42"/>
      <c r="I45" s="41"/>
      <c r="J45" s="40" t="s">
        <v>168</v>
      </c>
      <c r="K45" s="41">
        <f t="shared" si="1"/>
        <v>26.16</v>
      </c>
      <c r="L45" s="41">
        <v>26.16</v>
      </c>
      <c r="M45" s="41"/>
      <c r="N45" s="42"/>
      <c r="O45" s="41"/>
      <c r="P45" s="27"/>
    </row>
    <row r="46" s="6" customFormat="1" ht="37.5" spans="1:17">
      <c r="A46" s="18"/>
      <c r="B46" s="40"/>
      <c r="C46" s="40"/>
      <c r="D46" s="40" t="s">
        <v>169</v>
      </c>
      <c r="E46" s="41">
        <f t="shared" si="0"/>
        <v>39.2</v>
      </c>
      <c r="F46" s="41"/>
      <c r="G46" s="41"/>
      <c r="H46" s="41"/>
      <c r="I46" s="41">
        <v>39.2</v>
      </c>
      <c r="J46" s="40" t="s">
        <v>169</v>
      </c>
      <c r="K46" s="41">
        <f t="shared" si="1"/>
        <v>32.2</v>
      </c>
      <c r="L46" s="41"/>
      <c r="M46" s="41"/>
      <c r="N46" s="41"/>
      <c r="O46" s="50">
        <f>39.2-7</f>
        <v>32.2</v>
      </c>
      <c r="P46" s="27"/>
      <c r="Q46" s="6">
        <v>7</v>
      </c>
    </row>
    <row r="47" s="6" customFormat="1" ht="37.5" spans="1:17">
      <c r="A47" s="18">
        <v>20</v>
      </c>
      <c r="B47" s="40" t="s">
        <v>191</v>
      </c>
      <c r="C47" s="40" t="s">
        <v>185</v>
      </c>
      <c r="D47" s="40" t="s">
        <v>168</v>
      </c>
      <c r="E47" s="41">
        <f t="shared" si="0"/>
        <v>18.75</v>
      </c>
      <c r="F47" s="41">
        <v>18.75</v>
      </c>
      <c r="G47" s="41"/>
      <c r="H47" s="42"/>
      <c r="I47" s="41"/>
      <c r="J47" s="40" t="s">
        <v>168</v>
      </c>
      <c r="K47" s="41">
        <f t="shared" si="1"/>
        <v>18.75</v>
      </c>
      <c r="L47" s="41">
        <v>18.75</v>
      </c>
      <c r="M47" s="41"/>
      <c r="N47" s="42"/>
      <c r="O47" s="41"/>
      <c r="P47" s="26" t="s">
        <v>296</v>
      </c>
    </row>
    <row r="48" s="6" customFormat="1" ht="37.5" spans="1:17">
      <c r="A48" s="18"/>
      <c r="B48" s="40"/>
      <c r="C48" s="40"/>
      <c r="D48" s="40" t="s">
        <v>169</v>
      </c>
      <c r="E48" s="41">
        <f t="shared" si="0"/>
        <v>25.14</v>
      </c>
      <c r="F48" s="41"/>
      <c r="G48" s="41"/>
      <c r="H48" s="41"/>
      <c r="I48" s="41">
        <v>25.14</v>
      </c>
      <c r="J48" s="40" t="s">
        <v>169</v>
      </c>
      <c r="K48" s="41">
        <f t="shared" si="1"/>
        <v>20.14</v>
      </c>
      <c r="L48" s="41"/>
      <c r="M48" s="41"/>
      <c r="N48" s="41"/>
      <c r="O48" s="50">
        <f>25.14-5</f>
        <v>20.14</v>
      </c>
      <c r="P48" s="27"/>
      <c r="Q48" s="6">
        <v>5</v>
      </c>
    </row>
    <row r="49" s="6" customFormat="1" ht="37.5" spans="1:235">
      <c r="A49" s="18">
        <v>21</v>
      </c>
      <c r="B49" s="40" t="s">
        <v>192</v>
      </c>
      <c r="C49" s="40" t="s">
        <v>185</v>
      </c>
      <c r="D49" s="40" t="s">
        <v>168</v>
      </c>
      <c r="E49" s="41">
        <f t="shared" si="0"/>
        <v>18.700222</v>
      </c>
      <c r="F49" s="41">
        <v>18.700222</v>
      </c>
      <c r="G49" s="41"/>
      <c r="H49" s="41"/>
      <c r="I49" s="42"/>
      <c r="J49" s="40" t="s">
        <v>168</v>
      </c>
      <c r="K49" s="41">
        <f t="shared" si="1"/>
        <v>18.700222</v>
      </c>
      <c r="L49" s="41">
        <v>18.700222</v>
      </c>
      <c r="M49" s="41"/>
      <c r="N49" s="41"/>
      <c r="O49" s="42"/>
      <c r="P49" s="27" t="s">
        <v>297</v>
      </c>
    </row>
    <row r="50" s="6" customFormat="1" ht="37.5" spans="1:235">
      <c r="A50" s="18"/>
      <c r="B50" s="40"/>
      <c r="C50" s="40"/>
      <c r="D50" s="40" t="s">
        <v>169</v>
      </c>
      <c r="E50" s="41">
        <f t="shared" si="0"/>
        <v>42.84</v>
      </c>
      <c r="F50" s="41"/>
      <c r="G50" s="41"/>
      <c r="H50" s="41"/>
      <c r="I50" s="41">
        <v>42.84</v>
      </c>
      <c r="J50" s="40" t="s">
        <v>169</v>
      </c>
      <c r="K50" s="41">
        <f t="shared" si="1"/>
        <v>36.84</v>
      </c>
      <c r="L50" s="41"/>
      <c r="M50" s="41"/>
      <c r="N50" s="41"/>
      <c r="O50" s="49">
        <f>42.84-6</f>
        <v>36.84</v>
      </c>
      <c r="P50" s="27"/>
      <c r="Q50" s="6">
        <v>6</v>
      </c>
    </row>
    <row r="51" s="6" customFormat="1" ht="37.5" spans="1:235">
      <c r="A51" s="18">
        <v>22</v>
      </c>
      <c r="B51" s="40" t="s">
        <v>193</v>
      </c>
      <c r="C51" s="40" t="s">
        <v>185</v>
      </c>
      <c r="D51" s="40" t="s">
        <v>168</v>
      </c>
      <c r="E51" s="41">
        <f t="shared" si="0"/>
        <v>5.63</v>
      </c>
      <c r="F51" s="41">
        <v>5.63</v>
      </c>
      <c r="G51" s="41"/>
      <c r="H51" s="41"/>
      <c r="I51" s="41"/>
      <c r="J51" s="40" t="s">
        <v>168</v>
      </c>
      <c r="K51" s="41">
        <f t="shared" si="1"/>
        <v>5.63</v>
      </c>
      <c r="L51" s="41">
        <v>5.63</v>
      </c>
      <c r="M51" s="41"/>
      <c r="N51" s="41"/>
      <c r="O51" s="41"/>
      <c r="P51" s="26" t="s">
        <v>298</v>
      </c>
    </row>
    <row r="52" s="6" customFormat="1" ht="37.5" spans="1:235">
      <c r="A52" s="18">
        <v>23</v>
      </c>
      <c r="B52" s="40" t="s">
        <v>194</v>
      </c>
      <c r="C52" s="40" t="s">
        <v>185</v>
      </c>
      <c r="D52" s="40" t="s">
        <v>168</v>
      </c>
      <c r="E52" s="41">
        <f t="shared" si="0"/>
        <v>37.8</v>
      </c>
      <c r="F52" s="41">
        <v>37.8</v>
      </c>
      <c r="G52" s="41"/>
      <c r="H52" s="41"/>
      <c r="I52" s="42"/>
      <c r="J52" s="40" t="s">
        <v>168</v>
      </c>
      <c r="K52" s="41">
        <f t="shared" si="1"/>
        <v>37.8</v>
      </c>
      <c r="L52" s="41">
        <v>37.8</v>
      </c>
      <c r="M52" s="41"/>
      <c r="N52" s="41"/>
      <c r="O52" s="42"/>
      <c r="P52" s="26" t="s">
        <v>298</v>
      </c>
    </row>
    <row r="53" s="6" customFormat="1" ht="37.5" spans="1:235">
      <c r="A53" s="18"/>
      <c r="B53" s="40"/>
      <c r="C53" s="40"/>
      <c r="D53" s="40" t="s">
        <v>169</v>
      </c>
      <c r="E53" s="41">
        <f t="shared" si="0"/>
        <v>15.2</v>
      </c>
      <c r="F53" s="42"/>
      <c r="G53" s="41"/>
      <c r="H53" s="41"/>
      <c r="I53" s="41">
        <v>15.2</v>
      </c>
      <c r="J53" s="40" t="s">
        <v>169</v>
      </c>
      <c r="K53" s="41">
        <f t="shared" si="1"/>
        <v>9.2</v>
      </c>
      <c r="L53" s="42"/>
      <c r="M53" s="41"/>
      <c r="N53" s="41"/>
      <c r="O53" s="49">
        <f>15.2-6</f>
        <v>9.2</v>
      </c>
      <c r="P53" s="26"/>
      <c r="Q53" s="6">
        <v>6</v>
      </c>
    </row>
    <row r="54" s="6" customFormat="1" ht="37.5" spans="1:235">
      <c r="A54" s="18">
        <v>24</v>
      </c>
      <c r="B54" s="40" t="s">
        <v>195</v>
      </c>
      <c r="C54" s="40" t="s">
        <v>167</v>
      </c>
      <c r="D54" s="40" t="s">
        <v>168</v>
      </c>
      <c r="E54" s="41">
        <f t="shared" si="0"/>
        <v>1995.935</v>
      </c>
      <c r="F54" s="41">
        <v>1095.935</v>
      </c>
      <c r="G54" s="41">
        <v>900</v>
      </c>
      <c r="H54" s="41"/>
      <c r="I54" s="41"/>
      <c r="J54" s="40" t="s">
        <v>168</v>
      </c>
      <c r="K54" s="41">
        <f t="shared" si="1"/>
        <v>1835.935</v>
      </c>
      <c r="L54" s="41">
        <v>1095.935</v>
      </c>
      <c r="M54" s="50">
        <f>900-160</f>
        <v>740</v>
      </c>
      <c r="N54" s="41"/>
      <c r="O54" s="41"/>
      <c r="P54" s="27"/>
      <c r="Q54" s="6">
        <v>160</v>
      </c>
    </row>
    <row r="55" s="6" customFormat="1" ht="37.5" spans="1:235">
      <c r="A55" s="18">
        <v>25</v>
      </c>
      <c r="B55" s="40" t="s">
        <v>196</v>
      </c>
      <c r="C55" s="40" t="s">
        <v>167</v>
      </c>
      <c r="D55" s="40" t="s">
        <v>168</v>
      </c>
      <c r="E55" s="41">
        <f t="shared" si="0"/>
        <v>300</v>
      </c>
      <c r="F55" s="41">
        <v>200</v>
      </c>
      <c r="G55" s="41">
        <v>100</v>
      </c>
      <c r="H55" s="41"/>
      <c r="I55" s="41"/>
      <c r="J55" s="40" t="s">
        <v>168</v>
      </c>
      <c r="K55" s="41">
        <f t="shared" si="1"/>
        <v>230</v>
      </c>
      <c r="L55" s="50">
        <f>200-16</f>
        <v>184</v>
      </c>
      <c r="M55" s="50">
        <f>100-54</f>
        <v>46</v>
      </c>
      <c r="N55" s="41"/>
      <c r="O55" s="41"/>
      <c r="P55" s="27">
        <v>16</v>
      </c>
      <c r="Q55" s="6">
        <v>70</v>
      </c>
      <c r="R55" s="6">
        <v>54</v>
      </c>
    </row>
    <row r="56" s="6" customFormat="1" ht="56.25" spans="1:235">
      <c r="A56" s="18">
        <v>26</v>
      </c>
      <c r="B56" s="40" t="s">
        <v>197</v>
      </c>
      <c r="C56" s="40" t="s">
        <v>198</v>
      </c>
      <c r="D56" s="40" t="s">
        <v>168</v>
      </c>
      <c r="E56" s="41">
        <f t="shared" si="0"/>
        <v>587.945</v>
      </c>
      <c r="F56" s="41">
        <v>292.945</v>
      </c>
      <c r="G56" s="41">
        <v>295</v>
      </c>
      <c r="H56" s="41"/>
      <c r="I56" s="41"/>
      <c r="J56" s="40" t="s">
        <v>168</v>
      </c>
      <c r="K56" s="41">
        <f t="shared" si="1"/>
        <v>517.945</v>
      </c>
      <c r="L56" s="41">
        <v>292.945</v>
      </c>
      <c r="M56" s="50">
        <f>295-70</f>
        <v>225</v>
      </c>
      <c r="N56" s="41"/>
      <c r="O56" s="41"/>
      <c r="P56" s="27"/>
      <c r="Q56" s="6">
        <v>70</v>
      </c>
    </row>
    <row r="57" s="6" customFormat="1" ht="37.5" spans="1:235">
      <c r="A57" s="18">
        <v>27</v>
      </c>
      <c r="B57" s="40" t="s">
        <v>199</v>
      </c>
      <c r="C57" s="40" t="s">
        <v>200</v>
      </c>
      <c r="D57" s="40" t="s">
        <v>168</v>
      </c>
      <c r="E57" s="41">
        <f t="shared" si="0"/>
        <v>1330.735317</v>
      </c>
      <c r="F57" s="41">
        <v>541.476</v>
      </c>
      <c r="G57" s="41">
        <v>789.259317</v>
      </c>
      <c r="H57" s="41"/>
      <c r="I57" s="41"/>
      <c r="J57" s="40" t="s">
        <v>168</v>
      </c>
      <c r="K57" s="41">
        <f t="shared" si="1"/>
        <v>1330.735317</v>
      </c>
      <c r="L57" s="41">
        <v>541.476</v>
      </c>
      <c r="M57" s="49">
        <f>789.259317</f>
        <v>789.259317</v>
      </c>
      <c r="N57" s="41"/>
      <c r="O57" s="41"/>
      <c r="P57" s="27"/>
      <c r="Q57" s="1">
        <v>-90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</row>
    <row r="58" s="6" customFormat="1" ht="56.25" spans="1:235">
      <c r="A58" s="18">
        <v>28</v>
      </c>
      <c r="B58" s="40" t="s">
        <v>201</v>
      </c>
      <c r="C58" s="40" t="s">
        <v>200</v>
      </c>
      <c r="D58" s="40" t="s">
        <v>168</v>
      </c>
      <c r="E58" s="41">
        <f t="shared" si="0"/>
        <v>300</v>
      </c>
      <c r="F58" s="41">
        <v>180</v>
      </c>
      <c r="G58" s="41">
        <v>120</v>
      </c>
      <c r="H58" s="41"/>
      <c r="I58" s="41"/>
      <c r="J58" s="40" t="s">
        <v>168</v>
      </c>
      <c r="K58" s="41">
        <f t="shared" si="1"/>
        <v>300</v>
      </c>
      <c r="L58" s="41">
        <v>180</v>
      </c>
      <c r="M58" s="41">
        <v>120</v>
      </c>
      <c r="N58" s="41"/>
      <c r="O58" s="41"/>
      <c r="P58" s="2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</row>
    <row r="59" s="6" customFormat="1" ht="37.5" spans="1:235">
      <c r="A59" s="18">
        <v>29</v>
      </c>
      <c r="B59" s="40" t="s">
        <v>202</v>
      </c>
      <c r="C59" s="40" t="s">
        <v>200</v>
      </c>
      <c r="D59" s="40" t="s">
        <v>168</v>
      </c>
      <c r="E59" s="41">
        <f t="shared" si="0"/>
        <v>260</v>
      </c>
      <c r="F59" s="41">
        <v>150</v>
      </c>
      <c r="G59" s="41">
        <v>110</v>
      </c>
      <c r="H59" s="41"/>
      <c r="I59" s="41"/>
      <c r="J59" s="40" t="s">
        <v>168</v>
      </c>
      <c r="K59" s="41">
        <f t="shared" si="1"/>
        <v>205</v>
      </c>
      <c r="L59" s="41">
        <v>150</v>
      </c>
      <c r="M59" s="50">
        <f>110-55</f>
        <v>55</v>
      </c>
      <c r="N59" s="41"/>
      <c r="O59" s="41"/>
      <c r="P59" s="27"/>
      <c r="Q59" s="1">
        <v>55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</row>
    <row r="60" s="6" customFormat="1" ht="75" spans="1:235">
      <c r="A60" s="18">
        <v>30</v>
      </c>
      <c r="B60" s="40" t="s">
        <v>203</v>
      </c>
      <c r="C60" s="40" t="s">
        <v>185</v>
      </c>
      <c r="D60" s="40" t="s">
        <v>168</v>
      </c>
      <c r="E60" s="41">
        <f t="shared" si="0"/>
        <v>180</v>
      </c>
      <c r="F60" s="41">
        <v>180</v>
      </c>
      <c r="G60" s="41"/>
      <c r="H60" s="41"/>
      <c r="I60" s="41"/>
      <c r="J60" s="51" t="s">
        <v>168</v>
      </c>
      <c r="K60" s="49">
        <f t="shared" si="1"/>
        <v>170</v>
      </c>
      <c r="L60" s="49">
        <f>180-10</f>
        <v>170</v>
      </c>
      <c r="M60" s="41"/>
      <c r="N60" s="41"/>
      <c r="O60" s="41"/>
      <c r="P60" s="26" t="s">
        <v>299</v>
      </c>
      <c r="Q60" s="6">
        <v>10</v>
      </c>
    </row>
    <row r="61" s="6" customFormat="1" ht="79" customHeight="1" spans="1:235">
      <c r="A61" s="18">
        <v>31</v>
      </c>
      <c r="B61" s="40" t="s">
        <v>204</v>
      </c>
      <c r="C61" s="40" t="s">
        <v>167</v>
      </c>
      <c r="D61" s="40" t="s">
        <v>168</v>
      </c>
      <c r="E61" s="41">
        <f t="shared" si="0"/>
        <v>350</v>
      </c>
      <c r="F61" s="41">
        <v>350</v>
      </c>
      <c r="G61" s="41"/>
      <c r="H61" s="41"/>
      <c r="I61" s="41"/>
      <c r="J61" s="40" t="s">
        <v>168</v>
      </c>
      <c r="K61" s="41">
        <f t="shared" si="1"/>
        <v>350</v>
      </c>
      <c r="L61" s="41">
        <f>350</f>
        <v>350</v>
      </c>
      <c r="M61" s="41"/>
      <c r="N61" s="41"/>
      <c r="O61" s="41"/>
      <c r="P61" s="26" t="s">
        <v>300</v>
      </c>
    </row>
    <row r="62" s="6" customFormat="1" ht="37.5" spans="1:235">
      <c r="A62" s="18">
        <v>32</v>
      </c>
      <c r="B62" s="40" t="s">
        <v>205</v>
      </c>
      <c r="C62" s="40" t="s">
        <v>185</v>
      </c>
      <c r="D62" s="40" t="s">
        <v>168</v>
      </c>
      <c r="E62" s="41">
        <f t="shared" si="0"/>
        <v>100.220683</v>
      </c>
      <c r="F62" s="41">
        <v>88.95</v>
      </c>
      <c r="G62" s="41">
        <v>11.270683</v>
      </c>
      <c r="H62" s="42"/>
      <c r="I62" s="41"/>
      <c r="J62" s="40" t="s">
        <v>168</v>
      </c>
      <c r="K62" s="41">
        <f t="shared" si="1"/>
        <v>100.220683</v>
      </c>
      <c r="L62" s="41">
        <v>88.95</v>
      </c>
      <c r="M62" s="41">
        <v>11.270683</v>
      </c>
      <c r="N62" s="42"/>
      <c r="O62" s="41"/>
      <c r="P62" s="27"/>
    </row>
    <row r="63" s="6" customFormat="1" ht="37.5" spans="1:235">
      <c r="A63" s="18"/>
      <c r="B63" s="40"/>
      <c r="C63" s="40"/>
      <c r="D63" s="40" t="s">
        <v>186</v>
      </c>
      <c r="E63" s="41">
        <f t="shared" si="0"/>
        <v>176.879317</v>
      </c>
      <c r="F63" s="41"/>
      <c r="G63" s="41"/>
      <c r="H63" s="41">
        <v>176.879317</v>
      </c>
      <c r="I63" s="41"/>
      <c r="J63" s="40" t="s">
        <v>186</v>
      </c>
      <c r="K63" s="41">
        <f t="shared" si="1"/>
        <v>148.879317</v>
      </c>
      <c r="L63" s="41"/>
      <c r="M63" s="41"/>
      <c r="N63" s="50">
        <f>176.879317-28</f>
        <v>148.879317</v>
      </c>
      <c r="O63" s="41"/>
      <c r="P63" s="27"/>
      <c r="Q63" s="6">
        <v>28</v>
      </c>
    </row>
    <row r="64" s="6" customFormat="1" ht="37.5" spans="1:235">
      <c r="A64" s="18">
        <v>33</v>
      </c>
      <c r="B64" s="40" t="s">
        <v>206</v>
      </c>
      <c r="C64" s="40" t="s">
        <v>185</v>
      </c>
      <c r="D64" s="40" t="s">
        <v>168</v>
      </c>
      <c r="E64" s="41">
        <f t="shared" si="0"/>
        <v>5.73</v>
      </c>
      <c r="F64" s="41">
        <v>5.73</v>
      </c>
      <c r="G64" s="41"/>
      <c r="H64" s="42"/>
      <c r="I64" s="41"/>
      <c r="J64" s="40" t="s">
        <v>168</v>
      </c>
      <c r="K64" s="41">
        <f t="shared" si="1"/>
        <v>5.73</v>
      </c>
      <c r="L64" s="41">
        <v>5.73</v>
      </c>
      <c r="M64" s="41"/>
      <c r="N64" s="42"/>
      <c r="O64" s="41"/>
      <c r="P64" s="27"/>
    </row>
    <row r="65" s="6" customFormat="1" ht="37.5" spans="1:17">
      <c r="A65" s="18"/>
      <c r="B65" s="40"/>
      <c r="C65" s="40"/>
      <c r="D65" s="40" t="s">
        <v>186</v>
      </c>
      <c r="E65" s="41">
        <f t="shared" si="0"/>
        <v>12.11</v>
      </c>
      <c r="F65" s="41"/>
      <c r="G65" s="41"/>
      <c r="H65" s="41">
        <v>12.11</v>
      </c>
      <c r="I65" s="41"/>
      <c r="J65" s="40" t="s">
        <v>186</v>
      </c>
      <c r="K65" s="41">
        <f t="shared" si="1"/>
        <v>12.11</v>
      </c>
      <c r="L65" s="41"/>
      <c r="M65" s="41"/>
      <c r="N65" s="41">
        <v>12.11</v>
      </c>
      <c r="O65" s="41"/>
      <c r="P65" s="27"/>
    </row>
    <row r="66" s="6" customFormat="1" ht="37.5" spans="1:17">
      <c r="A66" s="18">
        <v>34</v>
      </c>
      <c r="B66" s="40" t="s">
        <v>207</v>
      </c>
      <c r="C66" s="40" t="s">
        <v>185</v>
      </c>
      <c r="D66" s="40" t="s">
        <v>168</v>
      </c>
      <c r="E66" s="41">
        <f t="shared" si="0"/>
        <v>30.49</v>
      </c>
      <c r="F66" s="41">
        <v>30.49</v>
      </c>
      <c r="G66" s="41"/>
      <c r="H66" s="42"/>
      <c r="I66" s="41"/>
      <c r="J66" s="40" t="s">
        <v>168</v>
      </c>
      <c r="K66" s="41">
        <f t="shared" si="1"/>
        <v>30.49</v>
      </c>
      <c r="L66" s="41">
        <v>30.49</v>
      </c>
      <c r="M66" s="41"/>
      <c r="N66" s="42"/>
      <c r="O66" s="41"/>
      <c r="P66" s="27"/>
    </row>
    <row r="67" s="6" customFormat="1" ht="37.5" spans="1:17">
      <c r="A67" s="18"/>
      <c r="B67" s="40"/>
      <c r="C67" s="40"/>
      <c r="D67" s="40" t="s">
        <v>186</v>
      </c>
      <c r="E67" s="41">
        <f t="shared" si="0"/>
        <v>45.11</v>
      </c>
      <c r="F67" s="41"/>
      <c r="G67" s="41"/>
      <c r="H67" s="41">
        <v>45.11</v>
      </c>
      <c r="I67" s="41"/>
      <c r="J67" s="40" t="s">
        <v>186</v>
      </c>
      <c r="K67" s="41">
        <f t="shared" si="1"/>
        <v>37.11</v>
      </c>
      <c r="L67" s="41"/>
      <c r="M67" s="41"/>
      <c r="N67" s="50">
        <f>45.11-8</f>
        <v>37.11</v>
      </c>
      <c r="O67" s="41"/>
      <c r="P67" s="27"/>
      <c r="Q67" s="6">
        <v>8</v>
      </c>
    </row>
    <row r="68" s="6" customFormat="1" ht="37.5" spans="1:17">
      <c r="A68" s="18">
        <v>35</v>
      </c>
      <c r="B68" s="40" t="s">
        <v>208</v>
      </c>
      <c r="C68" s="40" t="s">
        <v>185</v>
      </c>
      <c r="D68" s="40" t="s">
        <v>168</v>
      </c>
      <c r="E68" s="41">
        <f t="shared" si="0"/>
        <v>24.03</v>
      </c>
      <c r="F68" s="41">
        <v>24.03</v>
      </c>
      <c r="G68" s="41"/>
      <c r="H68" s="42"/>
      <c r="I68" s="41"/>
      <c r="J68" s="40" t="s">
        <v>168</v>
      </c>
      <c r="K68" s="41">
        <f t="shared" si="1"/>
        <v>24.03</v>
      </c>
      <c r="L68" s="41">
        <v>24.03</v>
      </c>
      <c r="M68" s="41"/>
      <c r="N68" s="42"/>
      <c r="O68" s="41"/>
      <c r="P68" s="27"/>
    </row>
    <row r="69" s="6" customFormat="1" ht="37.5" spans="1:17">
      <c r="A69" s="18"/>
      <c r="B69" s="40"/>
      <c r="C69" s="40"/>
      <c r="D69" s="40" t="s">
        <v>186</v>
      </c>
      <c r="E69" s="41">
        <f t="shared" si="0"/>
        <v>55.39</v>
      </c>
      <c r="F69" s="41"/>
      <c r="G69" s="41"/>
      <c r="H69" s="41">
        <v>55.39</v>
      </c>
      <c r="I69" s="41"/>
      <c r="J69" s="40" t="s">
        <v>186</v>
      </c>
      <c r="K69" s="41">
        <f t="shared" si="1"/>
        <v>47.39</v>
      </c>
      <c r="L69" s="41"/>
      <c r="M69" s="41"/>
      <c r="N69" s="50">
        <f>55.39-8</f>
        <v>47.39</v>
      </c>
      <c r="O69" s="41"/>
      <c r="P69" s="27"/>
      <c r="Q69" s="6">
        <v>8</v>
      </c>
    </row>
    <row r="70" s="6" customFormat="1" ht="56.25" spans="1:17">
      <c r="A70" s="18">
        <v>36</v>
      </c>
      <c r="B70" s="40" t="s">
        <v>209</v>
      </c>
      <c r="C70" s="40" t="s">
        <v>185</v>
      </c>
      <c r="D70" s="40" t="s">
        <v>169</v>
      </c>
      <c r="E70" s="41">
        <f t="shared" si="0"/>
        <v>44</v>
      </c>
      <c r="F70" s="41"/>
      <c r="G70" s="41"/>
      <c r="H70" s="41"/>
      <c r="I70" s="41">
        <v>44</v>
      </c>
      <c r="J70" s="40" t="s">
        <v>169</v>
      </c>
      <c r="K70" s="41">
        <f t="shared" si="1"/>
        <v>38.23</v>
      </c>
      <c r="L70" s="41"/>
      <c r="M70" s="41"/>
      <c r="N70" s="41"/>
      <c r="O70" s="50">
        <f>44-5.77</f>
        <v>38.23</v>
      </c>
      <c r="P70" s="27"/>
      <c r="Q70" s="6">
        <v>5.77</v>
      </c>
    </row>
    <row r="71" s="6" customFormat="1" ht="37.5" spans="1:17">
      <c r="A71" s="18">
        <v>37</v>
      </c>
      <c r="B71" s="40" t="s">
        <v>210</v>
      </c>
      <c r="C71" s="40" t="s">
        <v>185</v>
      </c>
      <c r="D71" s="40" t="s">
        <v>168</v>
      </c>
      <c r="E71" s="41">
        <f t="shared" ref="E71:E134" si="2">F71+G71+H71+I71</f>
        <v>99.4</v>
      </c>
      <c r="F71" s="41">
        <v>42.6</v>
      </c>
      <c r="G71" s="41">
        <v>56.8</v>
      </c>
      <c r="H71" s="41"/>
      <c r="I71" s="42"/>
      <c r="J71" s="40" t="s">
        <v>168</v>
      </c>
      <c r="K71" s="41">
        <f t="shared" ref="K71:K134" si="3">L71+M71+N71+O71</f>
        <v>99.4</v>
      </c>
      <c r="L71" s="41">
        <v>42.6</v>
      </c>
      <c r="M71" s="41">
        <v>56.8</v>
      </c>
      <c r="N71" s="41"/>
      <c r="O71" s="42"/>
      <c r="P71" s="27"/>
    </row>
    <row r="72" s="6" customFormat="1" ht="37.5" spans="1:17">
      <c r="A72" s="18"/>
      <c r="B72" s="40"/>
      <c r="C72" s="40"/>
      <c r="D72" s="40" t="s">
        <v>169</v>
      </c>
      <c r="E72" s="41">
        <f t="shared" si="2"/>
        <v>42.6</v>
      </c>
      <c r="F72" s="41"/>
      <c r="G72" s="41"/>
      <c r="H72" s="41"/>
      <c r="I72" s="41">
        <v>42.6</v>
      </c>
      <c r="J72" s="40" t="s">
        <v>169</v>
      </c>
      <c r="K72" s="41">
        <f t="shared" si="3"/>
        <v>26.2</v>
      </c>
      <c r="L72" s="41"/>
      <c r="M72" s="41"/>
      <c r="N72" s="41"/>
      <c r="O72" s="50">
        <f>42.6-16.4</f>
        <v>26.2</v>
      </c>
      <c r="P72" s="27"/>
      <c r="Q72" s="6">
        <v>16.4</v>
      </c>
    </row>
    <row r="73" s="6" customFormat="1" ht="37.5" spans="1:17">
      <c r="A73" s="18">
        <v>38</v>
      </c>
      <c r="B73" s="40" t="s">
        <v>211</v>
      </c>
      <c r="C73" s="40" t="s">
        <v>185</v>
      </c>
      <c r="D73" s="40" t="s">
        <v>168</v>
      </c>
      <c r="E73" s="41">
        <f t="shared" si="2"/>
        <v>34.3</v>
      </c>
      <c r="F73" s="41">
        <v>14.7</v>
      </c>
      <c r="G73" s="41">
        <v>19.6</v>
      </c>
      <c r="H73" s="41"/>
      <c r="I73" s="42"/>
      <c r="J73" s="40" t="s">
        <v>168</v>
      </c>
      <c r="K73" s="41">
        <f t="shared" si="3"/>
        <v>34.3</v>
      </c>
      <c r="L73" s="41">
        <v>14.7</v>
      </c>
      <c r="M73" s="41">
        <v>19.6</v>
      </c>
      <c r="N73" s="41"/>
      <c r="O73" s="42"/>
      <c r="P73" s="26" t="s">
        <v>301</v>
      </c>
    </row>
    <row r="74" s="6" customFormat="1" ht="37.5" spans="1:17">
      <c r="A74" s="18"/>
      <c r="B74" s="40"/>
      <c r="C74" s="40"/>
      <c r="D74" s="40" t="s">
        <v>169</v>
      </c>
      <c r="E74" s="41">
        <f t="shared" si="2"/>
        <v>14.7</v>
      </c>
      <c r="F74" s="41"/>
      <c r="G74" s="41"/>
      <c r="H74" s="41"/>
      <c r="I74" s="41">
        <v>14.7</v>
      </c>
      <c r="J74" s="40" t="s">
        <v>169</v>
      </c>
      <c r="K74" s="41">
        <f t="shared" si="3"/>
        <v>9.7</v>
      </c>
      <c r="L74" s="41"/>
      <c r="M74" s="41"/>
      <c r="N74" s="41"/>
      <c r="O74" s="50">
        <f>14.7-5</f>
        <v>9.7</v>
      </c>
      <c r="P74" s="26"/>
      <c r="Q74" s="6">
        <v>5</v>
      </c>
    </row>
    <row r="75" s="6" customFormat="1" ht="37.5" spans="1:17">
      <c r="A75" s="18">
        <v>39</v>
      </c>
      <c r="B75" s="40" t="s">
        <v>212</v>
      </c>
      <c r="C75" s="40" t="s">
        <v>185</v>
      </c>
      <c r="D75" s="40" t="s">
        <v>168</v>
      </c>
      <c r="E75" s="41">
        <f t="shared" si="2"/>
        <v>24.5</v>
      </c>
      <c r="F75" s="41">
        <v>10.5</v>
      </c>
      <c r="G75" s="41">
        <v>14</v>
      </c>
      <c r="H75" s="41"/>
      <c r="I75" s="42"/>
      <c r="J75" s="40" t="s">
        <v>168</v>
      </c>
      <c r="K75" s="41">
        <f t="shared" si="3"/>
        <v>24.5</v>
      </c>
      <c r="L75" s="41">
        <v>10.5</v>
      </c>
      <c r="M75" s="41">
        <v>14</v>
      </c>
      <c r="N75" s="41"/>
      <c r="O75" s="42"/>
      <c r="P75" s="27"/>
    </row>
    <row r="76" s="6" customFormat="1" ht="37.5" spans="1:17">
      <c r="A76" s="18"/>
      <c r="B76" s="40"/>
      <c r="C76" s="40"/>
      <c r="D76" s="40" t="s">
        <v>169</v>
      </c>
      <c r="E76" s="41">
        <f t="shared" si="2"/>
        <v>10.5</v>
      </c>
      <c r="F76" s="41"/>
      <c r="G76" s="41"/>
      <c r="H76" s="41"/>
      <c r="I76" s="41">
        <v>10.5</v>
      </c>
      <c r="J76" s="40" t="s">
        <v>169</v>
      </c>
      <c r="K76" s="41">
        <f t="shared" si="3"/>
        <v>5.5</v>
      </c>
      <c r="L76" s="41"/>
      <c r="M76" s="41"/>
      <c r="N76" s="41"/>
      <c r="O76" s="50">
        <f>10.5-5</f>
        <v>5.5</v>
      </c>
      <c r="P76" s="27"/>
      <c r="Q76" s="6">
        <v>5</v>
      </c>
    </row>
    <row r="77" s="6" customFormat="1" ht="37.5" spans="1:17">
      <c r="A77" s="18">
        <v>40</v>
      </c>
      <c r="B77" s="40" t="s">
        <v>213</v>
      </c>
      <c r="C77" s="40" t="s">
        <v>185</v>
      </c>
      <c r="D77" s="40" t="s">
        <v>168</v>
      </c>
      <c r="E77" s="41">
        <f t="shared" si="2"/>
        <v>17.5</v>
      </c>
      <c r="F77" s="41">
        <v>7.5</v>
      </c>
      <c r="G77" s="41">
        <v>10</v>
      </c>
      <c r="H77" s="41"/>
      <c r="I77" s="42"/>
      <c r="J77" s="40" t="s">
        <v>168</v>
      </c>
      <c r="K77" s="41">
        <f t="shared" si="3"/>
        <v>17.5</v>
      </c>
      <c r="L77" s="41">
        <v>7.5</v>
      </c>
      <c r="M77" s="41">
        <v>10</v>
      </c>
      <c r="N77" s="41"/>
      <c r="O77" s="42"/>
      <c r="P77" s="27"/>
    </row>
    <row r="78" s="6" customFormat="1" ht="37.5" spans="1:17">
      <c r="A78" s="18"/>
      <c r="B78" s="40"/>
      <c r="C78" s="40"/>
      <c r="D78" s="40" t="s">
        <v>169</v>
      </c>
      <c r="E78" s="41">
        <f t="shared" si="2"/>
        <v>7.5</v>
      </c>
      <c r="F78" s="41"/>
      <c r="G78" s="41"/>
      <c r="H78" s="41"/>
      <c r="I78" s="41">
        <v>7.5</v>
      </c>
      <c r="J78" s="40" t="s">
        <v>169</v>
      </c>
      <c r="K78" s="41">
        <f t="shared" si="3"/>
        <v>3.5</v>
      </c>
      <c r="L78" s="41"/>
      <c r="M78" s="41"/>
      <c r="N78" s="41"/>
      <c r="O78" s="50">
        <f>7.5-4</f>
        <v>3.5</v>
      </c>
      <c r="P78" s="27"/>
      <c r="Q78" s="6">
        <v>4</v>
      </c>
    </row>
    <row r="79" s="6" customFormat="1" ht="37.5" spans="1:17">
      <c r="A79" s="18">
        <v>41</v>
      </c>
      <c r="B79" s="40" t="s">
        <v>214</v>
      </c>
      <c r="C79" s="40" t="s">
        <v>185</v>
      </c>
      <c r="D79" s="40" t="s">
        <v>168</v>
      </c>
      <c r="E79" s="41">
        <f t="shared" si="2"/>
        <v>22.4</v>
      </c>
      <c r="F79" s="41">
        <v>9.6</v>
      </c>
      <c r="G79" s="41">
        <v>12.8</v>
      </c>
      <c r="H79" s="41"/>
      <c r="I79" s="42"/>
      <c r="J79" s="40" t="s">
        <v>168</v>
      </c>
      <c r="K79" s="41">
        <f t="shared" si="3"/>
        <v>22.4</v>
      </c>
      <c r="L79" s="41">
        <v>9.6</v>
      </c>
      <c r="M79" s="41">
        <v>12.8</v>
      </c>
      <c r="N79" s="41"/>
      <c r="O79" s="42"/>
      <c r="P79" s="27"/>
    </row>
    <row r="80" s="6" customFormat="1" ht="37.5" spans="1:17">
      <c r="A80" s="18"/>
      <c r="B80" s="40"/>
      <c r="C80" s="40"/>
      <c r="D80" s="40" t="s">
        <v>169</v>
      </c>
      <c r="E80" s="41">
        <f t="shared" si="2"/>
        <v>9.6</v>
      </c>
      <c r="F80" s="41"/>
      <c r="G80" s="41"/>
      <c r="H80" s="41"/>
      <c r="I80" s="41">
        <v>9.6</v>
      </c>
      <c r="J80" s="40" t="s">
        <v>169</v>
      </c>
      <c r="K80" s="41">
        <f t="shared" si="3"/>
        <v>5.6</v>
      </c>
      <c r="L80" s="41"/>
      <c r="M80" s="41"/>
      <c r="N80" s="41"/>
      <c r="O80" s="50">
        <f>9.6-4</f>
        <v>5.6</v>
      </c>
      <c r="P80" s="27"/>
      <c r="Q80" s="6">
        <v>4</v>
      </c>
    </row>
    <row r="81" s="6" customFormat="1" ht="37.5" spans="1:17">
      <c r="A81" s="18">
        <v>42</v>
      </c>
      <c r="B81" s="40" t="s">
        <v>215</v>
      </c>
      <c r="C81" s="40" t="s">
        <v>185</v>
      </c>
      <c r="D81" s="40" t="s">
        <v>168</v>
      </c>
      <c r="E81" s="41">
        <f t="shared" si="2"/>
        <v>113.4</v>
      </c>
      <c r="F81" s="41">
        <v>48.6</v>
      </c>
      <c r="G81" s="41">
        <v>64.8</v>
      </c>
      <c r="H81" s="41"/>
      <c r="I81" s="42"/>
      <c r="J81" s="40" t="s">
        <v>168</v>
      </c>
      <c r="K81" s="41">
        <f t="shared" si="3"/>
        <v>131.4</v>
      </c>
      <c r="L81" s="41">
        <v>48.6</v>
      </c>
      <c r="M81" s="49">
        <f>64.8+18</f>
        <v>82.8</v>
      </c>
      <c r="N81" s="41"/>
      <c r="O81" s="42"/>
      <c r="P81" s="27"/>
    </row>
    <row r="82" s="6" customFormat="1" ht="37.5" spans="1:17">
      <c r="A82" s="18"/>
      <c r="B82" s="40"/>
      <c r="C82" s="40"/>
      <c r="D82" s="40" t="s">
        <v>186</v>
      </c>
      <c r="E82" s="41">
        <f t="shared" si="2"/>
        <v>20.3</v>
      </c>
      <c r="F82" s="41"/>
      <c r="G82" s="41"/>
      <c r="H82" s="41">
        <v>20.3</v>
      </c>
      <c r="I82" s="41"/>
      <c r="J82" s="40" t="s">
        <v>186</v>
      </c>
      <c r="K82" s="41">
        <f t="shared" si="3"/>
        <v>20.3</v>
      </c>
      <c r="L82" s="41"/>
      <c r="M82" s="41"/>
      <c r="N82" s="41">
        <v>20.3</v>
      </c>
      <c r="O82" s="41"/>
      <c r="P82" s="27"/>
    </row>
    <row r="83" s="6" customFormat="1" ht="37.5" spans="1:17">
      <c r="A83" s="18"/>
      <c r="B83" s="40"/>
      <c r="C83" s="40"/>
      <c r="D83" s="40" t="s">
        <v>169</v>
      </c>
      <c r="E83" s="41">
        <f t="shared" si="2"/>
        <v>28.3</v>
      </c>
      <c r="F83" s="41"/>
      <c r="G83" s="41"/>
      <c r="H83" s="42"/>
      <c r="I83" s="41">
        <v>28.3</v>
      </c>
      <c r="J83" s="40" t="s">
        <v>169</v>
      </c>
      <c r="K83" s="41">
        <f t="shared" si="3"/>
        <v>28.3</v>
      </c>
      <c r="L83" s="41"/>
      <c r="M83" s="41"/>
      <c r="N83" s="42"/>
      <c r="O83" s="41">
        <v>28.3</v>
      </c>
      <c r="P83" s="27"/>
      <c r="Q83" s="6">
        <v>-18</v>
      </c>
    </row>
    <row r="84" s="6" customFormat="1" ht="37.5" spans="1:17">
      <c r="A84" s="18">
        <v>43</v>
      </c>
      <c r="B84" s="40" t="s">
        <v>216</v>
      </c>
      <c r="C84" s="40" t="s">
        <v>185</v>
      </c>
      <c r="D84" s="40" t="s">
        <v>168</v>
      </c>
      <c r="E84" s="41">
        <f t="shared" si="2"/>
        <v>80.5</v>
      </c>
      <c r="F84" s="41">
        <v>34.5</v>
      </c>
      <c r="G84" s="41">
        <v>46</v>
      </c>
      <c r="H84" s="41"/>
      <c r="I84" s="41"/>
      <c r="J84" s="40" t="s">
        <v>168</v>
      </c>
      <c r="K84" s="41">
        <f t="shared" si="3"/>
        <v>80.5</v>
      </c>
      <c r="L84" s="41">
        <v>34.5</v>
      </c>
      <c r="M84" s="41">
        <v>46</v>
      </c>
      <c r="N84" s="41"/>
      <c r="O84" s="41"/>
      <c r="P84" s="27"/>
    </row>
    <row r="85" s="6" customFormat="1" ht="37.5" spans="1:17">
      <c r="A85" s="18"/>
      <c r="B85" s="40"/>
      <c r="C85" s="40"/>
      <c r="D85" s="40" t="s">
        <v>186</v>
      </c>
      <c r="E85" s="41">
        <f t="shared" si="2"/>
        <v>2.618</v>
      </c>
      <c r="F85" s="41"/>
      <c r="G85" s="41"/>
      <c r="H85" s="41">
        <v>2.618</v>
      </c>
      <c r="I85" s="41"/>
      <c r="J85" s="40" t="s">
        <v>186</v>
      </c>
      <c r="K85" s="41">
        <f t="shared" si="3"/>
        <v>2.618</v>
      </c>
      <c r="L85" s="41"/>
      <c r="M85" s="41"/>
      <c r="N85" s="41">
        <v>2.618</v>
      </c>
      <c r="O85" s="41"/>
      <c r="P85" s="27"/>
    </row>
    <row r="86" s="6" customFormat="1" ht="37.5" spans="1:17">
      <c r="A86" s="18"/>
      <c r="B86" s="40"/>
      <c r="C86" s="40"/>
      <c r="D86" s="40" t="s">
        <v>169</v>
      </c>
      <c r="E86" s="41">
        <f t="shared" si="2"/>
        <v>31.882</v>
      </c>
      <c r="F86" s="41"/>
      <c r="G86" s="41"/>
      <c r="H86" s="42"/>
      <c r="I86" s="41">
        <v>31.882</v>
      </c>
      <c r="J86" s="40" t="s">
        <v>169</v>
      </c>
      <c r="K86" s="41">
        <f t="shared" si="3"/>
        <v>19.882</v>
      </c>
      <c r="L86" s="41"/>
      <c r="M86" s="41"/>
      <c r="N86" s="42"/>
      <c r="O86" s="50">
        <f>31.882-12</f>
        <v>19.882</v>
      </c>
      <c r="P86" s="27"/>
      <c r="Q86" s="6">
        <v>12</v>
      </c>
    </row>
    <row r="87" s="6" customFormat="1" ht="37.5" spans="1:17">
      <c r="A87" s="18">
        <v>44</v>
      </c>
      <c r="B87" s="40" t="s">
        <v>217</v>
      </c>
      <c r="C87" s="40" t="s">
        <v>185</v>
      </c>
      <c r="D87" s="40" t="s">
        <v>168</v>
      </c>
      <c r="E87" s="41">
        <f t="shared" si="2"/>
        <v>38.5</v>
      </c>
      <c r="F87" s="41">
        <v>16.5</v>
      </c>
      <c r="G87" s="41">
        <v>22</v>
      </c>
      <c r="H87" s="41"/>
      <c r="I87" s="42"/>
      <c r="J87" s="40" t="s">
        <v>168</v>
      </c>
      <c r="K87" s="41">
        <f t="shared" si="3"/>
        <v>38.5</v>
      </c>
      <c r="L87" s="41">
        <v>16.5</v>
      </c>
      <c r="M87" s="41">
        <v>22</v>
      </c>
      <c r="N87" s="41"/>
      <c r="O87" s="42"/>
      <c r="P87" s="27"/>
    </row>
    <row r="88" s="6" customFormat="1" ht="37.5" spans="1:17">
      <c r="A88" s="18"/>
      <c r="B88" s="40"/>
      <c r="C88" s="40"/>
      <c r="D88" s="40" t="s">
        <v>169</v>
      </c>
      <c r="E88" s="41">
        <f t="shared" si="2"/>
        <v>16.5</v>
      </c>
      <c r="F88" s="41"/>
      <c r="G88" s="41"/>
      <c r="H88" s="41"/>
      <c r="I88" s="41">
        <v>16.5</v>
      </c>
      <c r="J88" s="40" t="s">
        <v>169</v>
      </c>
      <c r="K88" s="41">
        <f t="shared" si="3"/>
        <v>9.5</v>
      </c>
      <c r="L88" s="41"/>
      <c r="M88" s="41"/>
      <c r="N88" s="41"/>
      <c r="O88" s="50">
        <f>16.5-7</f>
        <v>9.5</v>
      </c>
      <c r="P88" s="27"/>
      <c r="Q88" s="6">
        <v>7</v>
      </c>
    </row>
    <row r="89" s="6" customFormat="1" ht="37.5" spans="1:17">
      <c r="A89" s="18">
        <v>45</v>
      </c>
      <c r="B89" s="40" t="s">
        <v>218</v>
      </c>
      <c r="C89" s="40" t="s">
        <v>185</v>
      </c>
      <c r="D89" s="40" t="s">
        <v>168</v>
      </c>
      <c r="E89" s="41">
        <f t="shared" si="2"/>
        <v>59.5</v>
      </c>
      <c r="F89" s="41">
        <v>25.5</v>
      </c>
      <c r="G89" s="41">
        <v>34</v>
      </c>
      <c r="H89" s="41"/>
      <c r="I89" s="42"/>
      <c r="J89" s="40" t="s">
        <v>168</v>
      </c>
      <c r="K89" s="41">
        <f t="shared" si="3"/>
        <v>59.5</v>
      </c>
      <c r="L89" s="41">
        <v>25.5</v>
      </c>
      <c r="M89" s="41">
        <v>34</v>
      </c>
      <c r="N89" s="41"/>
      <c r="O89" s="42"/>
      <c r="P89" s="27" t="s">
        <v>297</v>
      </c>
    </row>
    <row r="90" s="6" customFormat="1" ht="37.5" spans="1:17">
      <c r="A90" s="18"/>
      <c r="B90" s="40"/>
      <c r="C90" s="40"/>
      <c r="D90" s="40" t="s">
        <v>186</v>
      </c>
      <c r="E90" s="41">
        <f t="shared" si="2"/>
        <v>7.76</v>
      </c>
      <c r="F90" s="41"/>
      <c r="G90" s="41"/>
      <c r="H90" s="41">
        <v>7.76</v>
      </c>
      <c r="I90" s="41"/>
      <c r="J90" s="40" t="s">
        <v>186</v>
      </c>
      <c r="K90" s="41">
        <f t="shared" si="3"/>
        <v>7.76</v>
      </c>
      <c r="L90" s="41"/>
      <c r="M90" s="41"/>
      <c r="N90" s="41">
        <v>7.76</v>
      </c>
      <c r="O90" s="41"/>
      <c r="P90" s="27"/>
    </row>
    <row r="91" s="6" customFormat="1" ht="37.5" spans="1:17">
      <c r="A91" s="18"/>
      <c r="B91" s="40"/>
      <c r="C91" s="40"/>
      <c r="D91" s="40" t="s">
        <v>169</v>
      </c>
      <c r="E91" s="41">
        <f t="shared" si="2"/>
        <v>17.74</v>
      </c>
      <c r="F91" s="41"/>
      <c r="G91" s="41"/>
      <c r="H91" s="42"/>
      <c r="I91" s="41">
        <v>17.74</v>
      </c>
      <c r="J91" s="40" t="s">
        <v>169</v>
      </c>
      <c r="K91" s="41">
        <f t="shared" si="3"/>
        <v>8.74</v>
      </c>
      <c r="L91" s="41"/>
      <c r="M91" s="41"/>
      <c r="N91" s="42"/>
      <c r="O91" s="50">
        <f>17.74-9</f>
        <v>8.74</v>
      </c>
      <c r="P91" s="27"/>
      <c r="Q91" s="6">
        <v>9</v>
      </c>
    </row>
    <row r="92" s="6" customFormat="1" ht="56.25" spans="1:17">
      <c r="A92" s="18">
        <v>46</v>
      </c>
      <c r="B92" s="40" t="s">
        <v>219</v>
      </c>
      <c r="C92" s="40" t="s">
        <v>185</v>
      </c>
      <c r="D92" s="40" t="s">
        <v>169</v>
      </c>
      <c r="E92" s="41">
        <f t="shared" si="2"/>
        <v>14.48</v>
      </c>
      <c r="F92" s="41"/>
      <c r="G92" s="41"/>
      <c r="H92" s="41"/>
      <c r="I92" s="41">
        <v>14.48</v>
      </c>
      <c r="J92" s="40" t="s">
        <v>169</v>
      </c>
      <c r="K92" s="41">
        <f t="shared" si="3"/>
        <v>14.48</v>
      </c>
      <c r="L92" s="41"/>
      <c r="M92" s="41"/>
      <c r="N92" s="41"/>
      <c r="O92" s="41">
        <v>14.48</v>
      </c>
      <c r="P92" s="27"/>
    </row>
    <row r="93" s="6" customFormat="1" ht="56.25" spans="1:17">
      <c r="A93" s="18">
        <v>47</v>
      </c>
      <c r="B93" s="40" t="s">
        <v>220</v>
      </c>
      <c r="C93" s="40" t="s">
        <v>185</v>
      </c>
      <c r="D93" s="40" t="s">
        <v>186</v>
      </c>
      <c r="E93" s="41">
        <f t="shared" si="2"/>
        <v>10</v>
      </c>
      <c r="F93" s="41"/>
      <c r="G93" s="41"/>
      <c r="H93" s="41">
        <v>10</v>
      </c>
      <c r="I93" s="41"/>
      <c r="J93" s="40" t="s">
        <v>186</v>
      </c>
      <c r="K93" s="41">
        <f t="shared" si="3"/>
        <v>10</v>
      </c>
      <c r="L93" s="41"/>
      <c r="M93" s="41"/>
      <c r="N93" s="41">
        <v>10</v>
      </c>
      <c r="O93" s="41"/>
      <c r="P93" s="27"/>
    </row>
    <row r="94" s="6" customFormat="1" ht="56.25" spans="1:17">
      <c r="A94" s="18">
        <v>48</v>
      </c>
      <c r="B94" s="40" t="s">
        <v>221</v>
      </c>
      <c r="C94" s="40" t="s">
        <v>185</v>
      </c>
      <c r="D94" s="40" t="s">
        <v>186</v>
      </c>
      <c r="E94" s="41">
        <f t="shared" si="2"/>
        <v>10</v>
      </c>
      <c r="F94" s="41"/>
      <c r="G94" s="41"/>
      <c r="H94" s="41">
        <v>10</v>
      </c>
      <c r="I94" s="41"/>
      <c r="J94" s="40" t="s">
        <v>186</v>
      </c>
      <c r="K94" s="41">
        <f t="shared" si="3"/>
        <v>10</v>
      </c>
      <c r="L94" s="41"/>
      <c r="M94" s="41"/>
      <c r="N94" s="41">
        <v>10</v>
      </c>
      <c r="O94" s="41"/>
      <c r="P94" s="27"/>
    </row>
    <row r="95" s="6" customFormat="1" ht="56.25" spans="1:17">
      <c r="A95" s="18">
        <v>49</v>
      </c>
      <c r="B95" s="40" t="s">
        <v>222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17">
      <c r="A96" s="18">
        <v>50</v>
      </c>
      <c r="B96" s="40" t="s">
        <v>223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7">
      <c r="A97" s="18">
        <v>51</v>
      </c>
      <c r="B97" s="40" t="s">
        <v>224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7">
      <c r="A98" s="18">
        <v>52</v>
      </c>
      <c r="B98" s="40" t="s">
        <v>225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7">
      <c r="A99" s="18">
        <v>53</v>
      </c>
      <c r="B99" s="40" t="s">
        <v>226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37.5" spans="1:17">
      <c r="A100" s="18">
        <v>54</v>
      </c>
      <c r="B100" s="40" t="s">
        <v>87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37.5" spans="1:17">
      <c r="A101" s="18">
        <v>55</v>
      </c>
      <c r="B101" s="40" t="s">
        <v>227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56.25" spans="1:17">
      <c r="A102" s="18">
        <v>56</v>
      </c>
      <c r="B102" s="40" t="s">
        <v>228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7">
      <c r="A103" s="18">
        <v>57</v>
      </c>
      <c r="B103" s="40" t="s">
        <v>229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37.5" spans="1:17">
      <c r="A104" s="18">
        <v>58</v>
      </c>
      <c r="B104" s="40" t="s">
        <v>230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56.25" spans="1:17">
      <c r="A105" s="18">
        <v>59</v>
      </c>
      <c r="B105" s="40" t="s">
        <v>231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37.5" spans="1:17">
      <c r="A106" s="18">
        <v>60</v>
      </c>
      <c r="B106" s="40" t="s">
        <v>232</v>
      </c>
      <c r="C106" s="40" t="s">
        <v>167</v>
      </c>
      <c r="D106" s="40" t="s">
        <v>168</v>
      </c>
      <c r="E106" s="41">
        <f t="shared" si="2"/>
        <v>300</v>
      </c>
      <c r="F106" s="41">
        <v>120</v>
      </c>
      <c r="G106" s="41">
        <v>180</v>
      </c>
      <c r="H106" s="41"/>
      <c r="I106" s="42"/>
      <c r="J106" s="40" t="s">
        <v>168</v>
      </c>
      <c r="K106" s="41">
        <f t="shared" si="3"/>
        <v>300</v>
      </c>
      <c r="L106" s="41">
        <v>120</v>
      </c>
      <c r="M106" s="41">
        <v>180</v>
      </c>
      <c r="N106" s="41"/>
      <c r="O106" s="42"/>
      <c r="P106" s="26" t="s">
        <v>302</v>
      </c>
    </row>
    <row r="107" s="6" customFormat="1" ht="37.5" spans="1:17">
      <c r="A107" s="18"/>
      <c r="B107" s="40"/>
      <c r="C107" s="40"/>
      <c r="D107" s="40" t="s">
        <v>169</v>
      </c>
      <c r="E107" s="41">
        <f t="shared" si="2"/>
        <v>100</v>
      </c>
      <c r="F107" s="41"/>
      <c r="G107" s="41"/>
      <c r="H107" s="41"/>
      <c r="I107" s="41">
        <v>100</v>
      </c>
      <c r="J107" s="40" t="s">
        <v>169</v>
      </c>
      <c r="K107" s="41">
        <f t="shared" si="3"/>
        <v>65</v>
      </c>
      <c r="L107" s="41"/>
      <c r="M107" s="41"/>
      <c r="N107" s="41"/>
      <c r="O107" s="50">
        <f>100-35</f>
        <v>65</v>
      </c>
      <c r="P107" s="26"/>
      <c r="Q107" s="6">
        <v>35</v>
      </c>
    </row>
    <row r="108" s="6" customFormat="1" ht="37.5" spans="1:17">
      <c r="A108" s="18">
        <v>61</v>
      </c>
      <c r="B108" s="40" t="s">
        <v>233</v>
      </c>
      <c r="C108" s="40" t="s">
        <v>167</v>
      </c>
      <c r="D108" s="40" t="s">
        <v>168</v>
      </c>
      <c r="E108" s="41">
        <f t="shared" si="2"/>
        <v>170</v>
      </c>
      <c r="F108" s="41">
        <v>140</v>
      </c>
      <c r="G108" s="41">
        <v>30</v>
      </c>
      <c r="H108" s="41"/>
      <c r="I108" s="41"/>
      <c r="J108" s="40" t="s">
        <v>168</v>
      </c>
      <c r="K108" s="41">
        <f t="shared" si="3"/>
        <v>170</v>
      </c>
      <c r="L108" s="41">
        <v>140</v>
      </c>
      <c r="M108" s="41">
        <v>30</v>
      </c>
      <c r="N108" s="41"/>
      <c r="O108" s="41"/>
      <c r="P108" s="27"/>
    </row>
    <row r="109" s="6" customFormat="1" ht="37.5" spans="1:17">
      <c r="A109" s="18">
        <v>62</v>
      </c>
      <c r="B109" s="40" t="s">
        <v>234</v>
      </c>
      <c r="C109" s="40" t="s">
        <v>167</v>
      </c>
      <c r="D109" s="40" t="s">
        <v>168</v>
      </c>
      <c r="E109" s="41">
        <f t="shared" si="2"/>
        <v>200</v>
      </c>
      <c r="F109" s="41">
        <v>170</v>
      </c>
      <c r="G109" s="41">
        <v>30</v>
      </c>
      <c r="H109" s="41"/>
      <c r="I109" s="42"/>
      <c r="J109" s="40" t="s">
        <v>168</v>
      </c>
      <c r="K109" s="41">
        <f t="shared" si="3"/>
        <v>200</v>
      </c>
      <c r="L109" s="41">
        <v>170</v>
      </c>
      <c r="M109" s="41">
        <v>30</v>
      </c>
      <c r="N109" s="41"/>
      <c r="O109" s="42"/>
      <c r="P109" s="27"/>
    </row>
    <row r="110" s="6" customFormat="1" ht="37.5" spans="1:17">
      <c r="A110" s="18"/>
      <c r="B110" s="40"/>
      <c r="C110" s="40"/>
      <c r="D110" s="40" t="s">
        <v>169</v>
      </c>
      <c r="E110" s="41">
        <f t="shared" si="2"/>
        <v>60</v>
      </c>
      <c r="F110" s="41"/>
      <c r="G110" s="41"/>
      <c r="H110" s="41"/>
      <c r="I110" s="41">
        <v>60</v>
      </c>
      <c r="J110" s="40" t="s">
        <v>169</v>
      </c>
      <c r="K110" s="41">
        <f t="shared" si="3"/>
        <v>50</v>
      </c>
      <c r="L110" s="41"/>
      <c r="M110" s="41"/>
      <c r="N110" s="41"/>
      <c r="O110" s="49">
        <f>60-10</f>
        <v>50</v>
      </c>
      <c r="P110" s="27"/>
      <c r="Q110" s="6">
        <v>10</v>
      </c>
    </row>
    <row r="111" s="6" customFormat="1" ht="37.5" spans="1:17">
      <c r="A111" s="18">
        <v>63</v>
      </c>
      <c r="B111" s="40" t="s">
        <v>235</v>
      </c>
      <c r="C111" s="40" t="s">
        <v>167</v>
      </c>
      <c r="D111" s="40" t="s">
        <v>168</v>
      </c>
      <c r="E111" s="41">
        <f t="shared" si="2"/>
        <v>80</v>
      </c>
      <c r="F111" s="41">
        <v>80</v>
      </c>
      <c r="G111" s="41"/>
      <c r="H111" s="41"/>
      <c r="I111" s="41"/>
      <c r="J111" s="40" t="s">
        <v>168</v>
      </c>
      <c r="K111" s="41">
        <f t="shared" si="3"/>
        <v>80</v>
      </c>
      <c r="L111" s="41">
        <v>80</v>
      </c>
      <c r="M111" s="41"/>
      <c r="N111" s="41"/>
      <c r="O111" s="41"/>
      <c r="P111" s="27"/>
    </row>
    <row r="112" s="6" customFormat="1" ht="56.25" spans="1:17">
      <c r="A112" s="18">
        <v>64</v>
      </c>
      <c r="B112" s="40" t="s">
        <v>236</v>
      </c>
      <c r="C112" s="40" t="s">
        <v>185</v>
      </c>
      <c r="D112" s="40" t="s">
        <v>168</v>
      </c>
      <c r="E112" s="41">
        <f t="shared" si="2"/>
        <v>9.7</v>
      </c>
      <c r="F112" s="41">
        <v>9.7</v>
      </c>
      <c r="G112" s="41"/>
      <c r="H112" s="41"/>
      <c r="I112" s="41"/>
      <c r="J112" s="40" t="s">
        <v>168</v>
      </c>
      <c r="K112" s="41">
        <f t="shared" si="3"/>
        <v>9.7</v>
      </c>
      <c r="L112" s="41">
        <v>9.7</v>
      </c>
      <c r="M112" s="41"/>
      <c r="N112" s="41"/>
      <c r="O112" s="41"/>
      <c r="P112" s="27"/>
    </row>
    <row r="113" s="6" customFormat="1" ht="56.25" spans="1:235">
      <c r="A113" s="18">
        <v>65</v>
      </c>
      <c r="B113" s="40" t="s">
        <v>237</v>
      </c>
      <c r="C113" s="40" t="s">
        <v>185</v>
      </c>
      <c r="D113" s="40" t="s">
        <v>169</v>
      </c>
      <c r="E113" s="41">
        <f t="shared" si="2"/>
        <v>10</v>
      </c>
      <c r="F113" s="41"/>
      <c r="G113" s="41"/>
      <c r="H113" s="41"/>
      <c r="I113" s="41">
        <v>10</v>
      </c>
      <c r="J113" s="40" t="s">
        <v>169</v>
      </c>
      <c r="K113" s="41">
        <f t="shared" si="3"/>
        <v>10</v>
      </c>
      <c r="L113" s="41"/>
      <c r="M113" s="41"/>
      <c r="N113" s="41"/>
      <c r="O113" s="41">
        <v>10</v>
      </c>
      <c r="P113" s="26" t="s">
        <v>298</v>
      </c>
    </row>
    <row r="114" s="6" customFormat="1" ht="56.25" spans="1:235">
      <c r="A114" s="18">
        <v>66</v>
      </c>
      <c r="B114" s="40" t="s">
        <v>238</v>
      </c>
      <c r="C114" s="40" t="s">
        <v>185</v>
      </c>
      <c r="D114" s="40" t="s">
        <v>169</v>
      </c>
      <c r="E114" s="41">
        <f t="shared" si="2"/>
        <v>10</v>
      </c>
      <c r="F114" s="41"/>
      <c r="G114" s="41"/>
      <c r="H114" s="41"/>
      <c r="I114" s="41">
        <v>10</v>
      </c>
      <c r="J114" s="40" t="s">
        <v>169</v>
      </c>
      <c r="K114" s="41">
        <f t="shared" si="3"/>
        <v>10</v>
      </c>
      <c r="L114" s="41"/>
      <c r="M114" s="41"/>
      <c r="N114" s="41"/>
      <c r="O114" s="41">
        <v>10</v>
      </c>
      <c r="P114" s="26" t="s">
        <v>298</v>
      </c>
    </row>
    <row r="115" s="6" customFormat="1" ht="56.25" spans="1:235">
      <c r="A115" s="18">
        <v>67</v>
      </c>
      <c r="B115" s="40" t="s">
        <v>239</v>
      </c>
      <c r="C115" s="40" t="s">
        <v>185</v>
      </c>
      <c r="D115" s="40" t="s">
        <v>169</v>
      </c>
      <c r="E115" s="41">
        <f t="shared" si="2"/>
        <v>10</v>
      </c>
      <c r="F115" s="41"/>
      <c r="G115" s="41"/>
      <c r="H115" s="41"/>
      <c r="I115" s="41">
        <v>10</v>
      </c>
      <c r="J115" s="40" t="s">
        <v>169</v>
      </c>
      <c r="K115" s="41">
        <f t="shared" si="3"/>
        <v>10</v>
      </c>
      <c r="L115" s="41"/>
      <c r="M115" s="41"/>
      <c r="N115" s="41"/>
      <c r="O115" s="41">
        <v>10</v>
      </c>
      <c r="P115" s="26" t="s">
        <v>298</v>
      </c>
    </row>
    <row r="116" s="6" customFormat="1" ht="37.5" spans="1:235">
      <c r="A116" s="18">
        <v>68</v>
      </c>
      <c r="B116" s="40" t="s">
        <v>240</v>
      </c>
      <c r="C116" s="40" t="s">
        <v>241</v>
      </c>
      <c r="D116" s="40" t="s">
        <v>169</v>
      </c>
      <c r="E116" s="41">
        <f t="shared" si="2"/>
        <v>20</v>
      </c>
      <c r="F116" s="41"/>
      <c r="G116" s="41"/>
      <c r="H116" s="41"/>
      <c r="I116" s="41">
        <v>20</v>
      </c>
      <c r="J116" s="40" t="s">
        <v>169</v>
      </c>
      <c r="K116" s="41">
        <f t="shared" si="3"/>
        <v>20</v>
      </c>
      <c r="L116" s="41"/>
      <c r="M116" s="41"/>
      <c r="N116" s="41"/>
      <c r="O116" s="41">
        <v>20</v>
      </c>
      <c r="P116" s="27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</row>
    <row r="117" s="6" customFormat="1" ht="40" customHeight="1" spans="1:235">
      <c r="A117" s="18">
        <v>69</v>
      </c>
      <c r="B117" s="40" t="s">
        <v>242</v>
      </c>
      <c r="C117" s="40" t="s">
        <v>167</v>
      </c>
      <c r="D117" s="40" t="s">
        <v>168</v>
      </c>
      <c r="E117" s="41">
        <f t="shared" si="2"/>
        <v>1514.249181</v>
      </c>
      <c r="F117" s="41">
        <v>836.977909</v>
      </c>
      <c r="G117" s="41">
        <v>677.271272</v>
      </c>
      <c r="H117" s="41"/>
      <c r="I117" s="41"/>
      <c r="J117" s="40" t="s">
        <v>168</v>
      </c>
      <c r="K117" s="41">
        <f t="shared" si="3"/>
        <v>1482.249181</v>
      </c>
      <c r="L117" s="41">
        <v>836.977909</v>
      </c>
      <c r="M117" s="50">
        <f>677.271272-32</f>
        <v>645.271272</v>
      </c>
      <c r="N117" s="41"/>
      <c r="O117" s="41"/>
      <c r="P117" s="26" t="s">
        <v>303</v>
      </c>
      <c r="Q117" s="6">
        <v>32</v>
      </c>
    </row>
    <row r="118" s="6" customFormat="1" ht="40" customHeight="1" spans="1:235">
      <c r="A118" s="18"/>
      <c r="B118" s="40"/>
      <c r="C118" s="40"/>
      <c r="D118" s="40" t="s">
        <v>174</v>
      </c>
      <c r="E118" s="41">
        <f t="shared" si="2"/>
        <v>67</v>
      </c>
      <c r="F118" s="41">
        <v>67</v>
      </c>
      <c r="G118" s="41"/>
      <c r="H118" s="41"/>
      <c r="I118" s="41"/>
      <c r="J118" s="40" t="s">
        <v>174</v>
      </c>
      <c r="K118" s="41">
        <f t="shared" si="3"/>
        <v>67</v>
      </c>
      <c r="L118" s="41">
        <v>67</v>
      </c>
      <c r="M118" s="41"/>
      <c r="N118" s="41"/>
      <c r="O118" s="41"/>
      <c r="P118" s="26"/>
    </row>
    <row r="119" s="6" customFormat="1" ht="40" customHeight="1" spans="1:235">
      <c r="A119" s="18"/>
      <c r="B119" s="40"/>
      <c r="C119" s="40"/>
      <c r="D119" s="40" t="s">
        <v>186</v>
      </c>
      <c r="E119" s="41">
        <f t="shared" si="2"/>
        <v>22.728728</v>
      </c>
      <c r="F119" s="41"/>
      <c r="G119" s="41"/>
      <c r="H119" s="41">
        <v>22.728728</v>
      </c>
      <c r="I119" s="41"/>
      <c r="J119" s="40" t="s">
        <v>186</v>
      </c>
      <c r="K119" s="41">
        <f t="shared" si="3"/>
        <v>22.728728</v>
      </c>
      <c r="L119" s="41"/>
      <c r="M119" s="41"/>
      <c r="N119" s="41">
        <v>22.728728</v>
      </c>
      <c r="O119" s="50"/>
      <c r="P119" s="26"/>
      <c r="Q119" s="41"/>
    </row>
    <row r="120" s="6" customFormat="1" ht="40" customHeight="1" spans="1:235">
      <c r="A120" s="18"/>
      <c r="B120" s="40"/>
      <c r="C120" s="40"/>
      <c r="D120" s="40" t="s">
        <v>169</v>
      </c>
      <c r="E120" s="41">
        <f t="shared" si="2"/>
        <v>146.022091</v>
      </c>
      <c r="F120" s="41"/>
      <c r="G120" s="41"/>
      <c r="H120" s="41"/>
      <c r="I120" s="41">
        <v>146.022091</v>
      </c>
      <c r="J120" s="40" t="s">
        <v>169</v>
      </c>
      <c r="K120" s="41">
        <f t="shared" si="3"/>
        <v>146.022091</v>
      </c>
      <c r="L120" s="41"/>
      <c r="M120" s="41"/>
      <c r="N120" s="50"/>
      <c r="O120" s="50">
        <v>146.022091</v>
      </c>
      <c r="P120" s="26"/>
      <c r="Q120" s="41">
        <v>146.022091</v>
      </c>
    </row>
    <row r="121" s="6" customFormat="1" ht="37.5" spans="1:235">
      <c r="A121" s="18">
        <v>70</v>
      </c>
      <c r="B121" s="40" t="s">
        <v>243</v>
      </c>
      <c r="C121" s="40" t="s">
        <v>185</v>
      </c>
      <c r="D121" s="40" t="s">
        <v>168</v>
      </c>
      <c r="E121" s="41">
        <f t="shared" si="2"/>
        <v>15</v>
      </c>
      <c r="F121" s="41">
        <v>15</v>
      </c>
      <c r="G121" s="41"/>
      <c r="H121" s="42"/>
      <c r="I121" s="41"/>
      <c r="J121" s="40" t="s">
        <v>168</v>
      </c>
      <c r="K121" s="41">
        <f t="shared" si="3"/>
        <v>15</v>
      </c>
      <c r="L121" s="41">
        <v>15</v>
      </c>
      <c r="M121" s="41"/>
      <c r="N121" s="42"/>
      <c r="O121" s="41"/>
      <c r="P121" s="27"/>
    </row>
    <row r="122" s="6" customFormat="1" ht="37.5" spans="1:235">
      <c r="A122" s="18"/>
      <c r="B122" s="40"/>
      <c r="C122" s="40"/>
      <c r="D122" s="40" t="s">
        <v>186</v>
      </c>
      <c r="E122" s="41">
        <f t="shared" si="2"/>
        <v>35</v>
      </c>
      <c r="F122" s="41"/>
      <c r="G122" s="41"/>
      <c r="H122" s="41">
        <v>35</v>
      </c>
      <c r="I122" s="41"/>
      <c r="J122" s="40" t="s">
        <v>186</v>
      </c>
      <c r="K122" s="41">
        <f t="shared" si="3"/>
        <v>32</v>
      </c>
      <c r="L122" s="41"/>
      <c r="M122" s="41"/>
      <c r="N122" s="50">
        <f>35-3</f>
        <v>32</v>
      </c>
      <c r="O122" s="41"/>
      <c r="P122" s="27"/>
      <c r="Q122" s="6">
        <v>3</v>
      </c>
    </row>
    <row r="123" s="6" customFormat="1" ht="48" spans="1:235">
      <c r="A123" s="18">
        <v>71</v>
      </c>
      <c r="B123" s="40" t="s">
        <v>244</v>
      </c>
      <c r="C123" s="40" t="s">
        <v>167</v>
      </c>
      <c r="D123" s="40" t="s">
        <v>168</v>
      </c>
      <c r="E123" s="41">
        <f t="shared" si="2"/>
        <v>300</v>
      </c>
      <c r="F123" s="41">
        <v>150</v>
      </c>
      <c r="G123" s="41">
        <v>150</v>
      </c>
      <c r="H123" s="41"/>
      <c r="I123" s="41"/>
      <c r="J123" s="40" t="s">
        <v>168</v>
      </c>
      <c r="K123" s="41">
        <f t="shared" si="3"/>
        <v>270</v>
      </c>
      <c r="L123" s="41">
        <v>150</v>
      </c>
      <c r="M123" s="50">
        <f>150-30</f>
        <v>120</v>
      </c>
      <c r="N123" s="41"/>
      <c r="O123" s="41"/>
      <c r="P123" s="26" t="s">
        <v>304</v>
      </c>
      <c r="Q123" s="6">
        <v>30</v>
      </c>
    </row>
    <row r="124" s="6" customFormat="1" ht="37.5" spans="1:235">
      <c r="A124" s="18">
        <v>72</v>
      </c>
      <c r="B124" s="40" t="s">
        <v>245</v>
      </c>
      <c r="C124" s="40" t="s">
        <v>241</v>
      </c>
      <c r="D124" s="40" t="s">
        <v>168</v>
      </c>
      <c r="E124" s="41">
        <f t="shared" si="2"/>
        <v>17.3</v>
      </c>
      <c r="F124" s="41"/>
      <c r="G124" s="41">
        <v>17.3</v>
      </c>
      <c r="H124" s="41"/>
      <c r="I124" s="41"/>
      <c r="J124" s="40" t="s">
        <v>168</v>
      </c>
      <c r="K124" s="41">
        <f t="shared" si="3"/>
        <v>16.778118</v>
      </c>
      <c r="L124" s="41"/>
      <c r="M124" s="50">
        <f>17.3-Q124</f>
        <v>16.778118</v>
      </c>
      <c r="N124" s="41"/>
      <c r="O124" s="41"/>
      <c r="P124" s="27"/>
      <c r="Q124" s="6">
        <v>0.521882000000002</v>
      </c>
    </row>
    <row r="125" s="6" customFormat="1" ht="39" customHeight="1" spans="1:235">
      <c r="A125" s="18">
        <v>73</v>
      </c>
      <c r="B125" s="40" t="s">
        <v>246</v>
      </c>
      <c r="C125" s="40" t="s">
        <v>167</v>
      </c>
      <c r="D125" s="40" t="s">
        <v>168</v>
      </c>
      <c r="E125" s="41">
        <f t="shared" si="2"/>
        <v>550</v>
      </c>
      <c r="F125" s="41">
        <v>350</v>
      </c>
      <c r="G125" s="41">
        <v>200</v>
      </c>
      <c r="H125" s="41"/>
      <c r="I125" s="42"/>
      <c r="J125" s="40" t="s">
        <v>168</v>
      </c>
      <c r="K125" s="41">
        <f t="shared" si="3"/>
        <v>550</v>
      </c>
      <c r="L125" s="41">
        <v>350</v>
      </c>
      <c r="M125" s="41">
        <v>200</v>
      </c>
      <c r="N125" s="41"/>
      <c r="O125" s="42"/>
      <c r="P125" s="26" t="s">
        <v>305</v>
      </c>
    </row>
    <row r="126" s="6" customFormat="1" ht="39" customHeight="1" spans="1:235">
      <c r="A126" s="18"/>
      <c r="B126" s="40"/>
      <c r="C126" s="40"/>
      <c r="D126" s="40" t="s">
        <v>174</v>
      </c>
      <c r="E126" s="41">
        <f t="shared" si="2"/>
        <v>330</v>
      </c>
      <c r="F126" s="41">
        <v>330</v>
      </c>
      <c r="G126" s="41"/>
      <c r="H126" s="41"/>
      <c r="I126" s="42"/>
      <c r="J126" s="40" t="s">
        <v>174</v>
      </c>
      <c r="K126" s="41">
        <f t="shared" si="3"/>
        <v>280</v>
      </c>
      <c r="L126" s="49">
        <f>330-50</f>
        <v>280</v>
      </c>
      <c r="M126" s="41"/>
      <c r="N126" s="41"/>
      <c r="O126" s="42"/>
      <c r="P126" s="26"/>
      <c r="Q126" s="6">
        <v>50</v>
      </c>
    </row>
    <row r="127" s="6" customFormat="1" ht="39" customHeight="1" spans="1:235">
      <c r="A127" s="18"/>
      <c r="B127" s="40"/>
      <c r="C127" s="40"/>
      <c r="D127" s="40" t="s">
        <v>169</v>
      </c>
      <c r="E127" s="41">
        <f t="shared" si="2"/>
        <v>50</v>
      </c>
      <c r="F127" s="41"/>
      <c r="G127" s="41"/>
      <c r="H127" s="41"/>
      <c r="I127" s="41">
        <v>50</v>
      </c>
      <c r="J127" s="40" t="s">
        <v>169</v>
      </c>
      <c r="K127" s="41">
        <f t="shared" si="3"/>
        <v>0</v>
      </c>
      <c r="L127" s="41"/>
      <c r="M127" s="41"/>
      <c r="N127" s="41"/>
      <c r="O127" s="49">
        <f>50-50</f>
        <v>0</v>
      </c>
      <c r="P127" s="26"/>
      <c r="Q127" s="6">
        <v>50</v>
      </c>
    </row>
    <row r="128" s="6" customFormat="1" ht="52" customHeight="1" spans="1:235">
      <c r="A128" s="18">
        <v>74</v>
      </c>
      <c r="B128" s="40" t="s">
        <v>247</v>
      </c>
      <c r="C128" s="40" t="s">
        <v>167</v>
      </c>
      <c r="D128" s="40" t="s">
        <v>168</v>
      </c>
      <c r="E128" s="41">
        <f t="shared" si="2"/>
        <v>420</v>
      </c>
      <c r="F128" s="41">
        <v>420</v>
      </c>
      <c r="G128" s="41"/>
      <c r="H128" s="42"/>
      <c r="I128" s="41"/>
      <c r="J128" s="40" t="s">
        <v>168</v>
      </c>
      <c r="K128" s="41">
        <f t="shared" si="3"/>
        <v>420</v>
      </c>
      <c r="L128" s="41">
        <v>420</v>
      </c>
      <c r="M128" s="41"/>
      <c r="N128" s="42"/>
      <c r="O128" s="41"/>
      <c r="P128" s="26" t="s">
        <v>306</v>
      </c>
    </row>
    <row r="129" s="6" customFormat="1" ht="52" customHeight="1" spans="1:17">
      <c r="A129" s="18"/>
      <c r="B129" s="40"/>
      <c r="C129" s="40"/>
      <c r="D129" s="40" t="s">
        <v>186</v>
      </c>
      <c r="E129" s="41">
        <f t="shared" si="2"/>
        <v>80</v>
      </c>
      <c r="F129" s="41"/>
      <c r="G129" s="41"/>
      <c r="H129" s="41">
        <v>80</v>
      </c>
      <c r="I129" s="41"/>
      <c r="J129" s="40" t="s">
        <v>186</v>
      </c>
      <c r="K129" s="41">
        <f t="shared" si="3"/>
        <v>30</v>
      </c>
      <c r="L129" s="41"/>
      <c r="M129" s="41"/>
      <c r="N129" s="49">
        <f>80-50</f>
        <v>30</v>
      </c>
      <c r="O129" s="41"/>
      <c r="P129" s="27"/>
      <c r="Q129" s="6">
        <v>50</v>
      </c>
    </row>
    <row r="130" s="6" customFormat="1" ht="56.25" spans="1:17">
      <c r="A130" s="18">
        <v>75</v>
      </c>
      <c r="B130" s="40" t="s">
        <v>248</v>
      </c>
      <c r="C130" s="40" t="s">
        <v>167</v>
      </c>
      <c r="D130" s="40" t="s">
        <v>168</v>
      </c>
      <c r="E130" s="41">
        <f t="shared" si="2"/>
        <v>50</v>
      </c>
      <c r="F130" s="41"/>
      <c r="G130" s="41">
        <v>50</v>
      </c>
      <c r="H130" s="41"/>
      <c r="I130" s="41"/>
      <c r="J130" s="40" t="s">
        <v>168</v>
      </c>
      <c r="K130" s="41">
        <f t="shared" si="3"/>
        <v>50</v>
      </c>
      <c r="L130" s="41"/>
      <c r="M130" s="41">
        <v>50</v>
      </c>
      <c r="N130" s="41"/>
      <c r="O130" s="41"/>
      <c r="P130" s="27"/>
    </row>
    <row r="131" s="6" customFormat="1" ht="111" spans="1:17">
      <c r="A131" s="18">
        <v>76</v>
      </c>
      <c r="B131" s="40" t="s">
        <v>250</v>
      </c>
      <c r="C131" s="40" t="s">
        <v>167</v>
      </c>
      <c r="D131" s="40" t="s">
        <v>168</v>
      </c>
      <c r="E131" s="41">
        <f t="shared" si="2"/>
        <v>350</v>
      </c>
      <c r="F131" s="41">
        <v>340</v>
      </c>
      <c r="G131" s="41">
        <v>10</v>
      </c>
      <c r="H131" s="41"/>
      <c r="I131" s="41"/>
      <c r="J131" s="40" t="s">
        <v>168</v>
      </c>
      <c r="K131" s="41">
        <f t="shared" si="3"/>
        <v>320</v>
      </c>
      <c r="L131" s="49">
        <f>340-20</f>
        <v>320</v>
      </c>
      <c r="M131" s="49">
        <f>10-10</f>
        <v>0</v>
      </c>
      <c r="N131" s="41"/>
      <c r="O131" s="41"/>
      <c r="P131" s="26" t="s">
        <v>308</v>
      </c>
      <c r="Q131" s="6">
        <v>30</v>
      </c>
    </row>
    <row r="132" s="6" customFormat="1" ht="56.25" spans="1:17">
      <c r="A132" s="18">
        <v>77</v>
      </c>
      <c r="B132" s="40" t="s">
        <v>251</v>
      </c>
      <c r="C132" s="40" t="s">
        <v>185</v>
      </c>
      <c r="D132" s="40" t="s">
        <v>168</v>
      </c>
      <c r="E132" s="41">
        <f t="shared" si="2"/>
        <v>36</v>
      </c>
      <c r="F132" s="41">
        <v>36</v>
      </c>
      <c r="G132" s="41"/>
      <c r="H132" s="41"/>
      <c r="I132" s="41"/>
      <c r="J132" s="40" t="s">
        <v>168</v>
      </c>
      <c r="K132" s="41">
        <f t="shared" si="3"/>
        <v>36</v>
      </c>
      <c r="L132" s="41">
        <v>36</v>
      </c>
      <c r="M132" s="41"/>
      <c r="N132" s="41"/>
      <c r="O132" s="41"/>
      <c r="P132" s="26" t="s">
        <v>292</v>
      </c>
    </row>
    <row r="133" s="6" customFormat="1" ht="56.25" spans="1:17">
      <c r="A133" s="18">
        <v>78</v>
      </c>
      <c r="B133" s="40" t="s">
        <v>252</v>
      </c>
      <c r="C133" s="40" t="s">
        <v>185</v>
      </c>
      <c r="D133" s="40" t="s">
        <v>168</v>
      </c>
      <c r="E133" s="41">
        <f t="shared" si="2"/>
        <v>41.12</v>
      </c>
      <c r="F133" s="41">
        <v>41.12</v>
      </c>
      <c r="G133" s="41"/>
      <c r="H133" s="41"/>
      <c r="I133" s="41"/>
      <c r="J133" s="40" t="s">
        <v>168</v>
      </c>
      <c r="K133" s="41">
        <f t="shared" si="3"/>
        <v>41.12</v>
      </c>
      <c r="L133" s="41">
        <v>41.12</v>
      </c>
      <c r="M133" s="41"/>
      <c r="N133" s="41"/>
      <c r="O133" s="41"/>
      <c r="P133" s="27"/>
    </row>
    <row r="134" s="1" customFormat="1" ht="37.5" spans="1:17">
      <c r="A134" s="18">
        <v>79</v>
      </c>
      <c r="B134" s="40" t="s">
        <v>253</v>
      </c>
      <c r="C134" s="40" t="s">
        <v>241</v>
      </c>
      <c r="D134" s="40" t="s">
        <v>168</v>
      </c>
      <c r="E134" s="41">
        <f t="shared" si="2"/>
        <v>16.87</v>
      </c>
      <c r="F134" s="41"/>
      <c r="G134" s="41">
        <v>16.87</v>
      </c>
      <c r="H134" s="41"/>
      <c r="I134" s="41"/>
      <c r="J134" s="40" t="s">
        <v>168</v>
      </c>
      <c r="K134" s="41">
        <f t="shared" si="3"/>
        <v>16.87</v>
      </c>
      <c r="L134" s="41"/>
      <c r="M134" s="41">
        <v>16.87</v>
      </c>
      <c r="N134" s="41"/>
      <c r="O134" s="41"/>
      <c r="P134" s="27"/>
    </row>
    <row r="135" s="6" customFormat="1" ht="37.5" spans="1:17">
      <c r="A135" s="18">
        <v>80</v>
      </c>
      <c r="B135" s="40" t="s">
        <v>255</v>
      </c>
      <c r="C135" s="40" t="s">
        <v>241</v>
      </c>
      <c r="D135" s="40" t="s">
        <v>168</v>
      </c>
      <c r="E135" s="41">
        <f t="shared" ref="E135:E147" si="4">F135+G135+H135+I135</f>
        <v>27.4</v>
      </c>
      <c r="F135" s="41"/>
      <c r="G135" s="41">
        <v>27.4</v>
      </c>
      <c r="H135" s="41"/>
      <c r="I135" s="41"/>
      <c r="J135" s="40" t="s">
        <v>168</v>
      </c>
      <c r="K135" s="41">
        <f t="shared" ref="K135:K172" si="5">L135+M135+N135+O135</f>
        <v>27.4</v>
      </c>
      <c r="L135" s="41"/>
      <c r="M135" s="41">
        <v>27.4</v>
      </c>
      <c r="N135" s="41"/>
      <c r="O135" s="41"/>
      <c r="P135" s="27"/>
    </row>
    <row r="136" s="6" customFormat="1" ht="37.5" spans="1:17">
      <c r="A136" s="18">
        <v>81</v>
      </c>
      <c r="B136" s="40" t="s">
        <v>256</v>
      </c>
      <c r="C136" s="40" t="s">
        <v>241</v>
      </c>
      <c r="D136" s="40" t="s">
        <v>168</v>
      </c>
      <c r="E136" s="41">
        <f t="shared" si="4"/>
        <v>28.48</v>
      </c>
      <c r="F136" s="41"/>
      <c r="G136" s="41">
        <v>28.48</v>
      </c>
      <c r="H136" s="41"/>
      <c r="I136" s="41"/>
      <c r="J136" s="40" t="s">
        <v>168</v>
      </c>
      <c r="K136" s="41">
        <f t="shared" si="5"/>
        <v>28.48</v>
      </c>
      <c r="L136" s="41"/>
      <c r="M136" s="41">
        <v>28.48</v>
      </c>
      <c r="N136" s="41"/>
      <c r="O136" s="41"/>
      <c r="P136" s="27"/>
    </row>
    <row r="137" s="6" customFormat="1" ht="121" customHeight="1" spans="1:17">
      <c r="A137" s="18">
        <v>82</v>
      </c>
      <c r="B137" s="40" t="s">
        <v>258</v>
      </c>
      <c r="C137" s="40" t="s">
        <v>167</v>
      </c>
      <c r="D137" s="40" t="s">
        <v>168</v>
      </c>
      <c r="E137" s="41">
        <f t="shared" si="4"/>
        <v>400</v>
      </c>
      <c r="F137" s="41">
        <v>260</v>
      </c>
      <c r="G137" s="41">
        <v>140</v>
      </c>
      <c r="H137" s="41"/>
      <c r="I137" s="41"/>
      <c r="J137" s="40" t="s">
        <v>168</v>
      </c>
      <c r="K137" s="41">
        <f t="shared" si="5"/>
        <v>370</v>
      </c>
      <c r="L137" s="49">
        <f>260-30</f>
        <v>230</v>
      </c>
      <c r="M137" s="41">
        <v>140</v>
      </c>
      <c r="N137" s="41"/>
      <c r="O137" s="41"/>
      <c r="P137" s="26" t="s">
        <v>309</v>
      </c>
      <c r="Q137" s="6">
        <v>30</v>
      </c>
    </row>
    <row r="138" s="6" customFormat="1" ht="37.5" spans="1:17">
      <c r="A138" s="18">
        <v>83</v>
      </c>
      <c r="B138" s="40" t="s">
        <v>259</v>
      </c>
      <c r="C138" s="40" t="s">
        <v>241</v>
      </c>
      <c r="D138" s="40" t="s">
        <v>168</v>
      </c>
      <c r="E138" s="41">
        <f t="shared" si="4"/>
        <v>14</v>
      </c>
      <c r="F138" s="41"/>
      <c r="G138" s="41">
        <v>14</v>
      </c>
      <c r="H138" s="41"/>
      <c r="I138" s="41"/>
      <c r="J138" s="40" t="s">
        <v>168</v>
      </c>
      <c r="K138" s="41">
        <f t="shared" si="5"/>
        <v>14</v>
      </c>
      <c r="L138" s="41"/>
      <c r="M138" s="41">
        <v>14</v>
      </c>
      <c r="N138" s="41"/>
      <c r="O138" s="41"/>
      <c r="P138" s="27"/>
    </row>
    <row r="139" s="6" customFormat="1" ht="37.5" spans="1:17">
      <c r="A139" s="18">
        <v>84</v>
      </c>
      <c r="B139" s="40" t="s">
        <v>260</v>
      </c>
      <c r="C139" s="40" t="s">
        <v>241</v>
      </c>
      <c r="D139" s="40" t="s">
        <v>168</v>
      </c>
      <c r="E139" s="41">
        <f t="shared" si="4"/>
        <v>47.38</v>
      </c>
      <c r="F139" s="41"/>
      <c r="G139" s="41">
        <v>47.38</v>
      </c>
      <c r="H139" s="41"/>
      <c r="I139" s="41"/>
      <c r="J139" s="40" t="s">
        <v>168</v>
      </c>
      <c r="K139" s="41">
        <f t="shared" si="5"/>
        <v>47.38</v>
      </c>
      <c r="L139" s="41"/>
      <c r="M139" s="41">
        <v>47.38</v>
      </c>
      <c r="N139" s="41"/>
      <c r="O139" s="41"/>
      <c r="P139" s="27"/>
    </row>
    <row r="140" s="6" customFormat="1" ht="37.5" spans="1:17">
      <c r="A140" s="18">
        <v>85</v>
      </c>
      <c r="B140" s="40" t="s">
        <v>261</v>
      </c>
      <c r="C140" s="40" t="s">
        <v>262</v>
      </c>
      <c r="D140" s="40" t="s">
        <v>168</v>
      </c>
      <c r="E140" s="41">
        <f t="shared" si="4"/>
        <v>9</v>
      </c>
      <c r="F140" s="41">
        <v>9</v>
      </c>
      <c r="G140" s="41"/>
      <c r="H140" s="41"/>
      <c r="I140" s="42"/>
      <c r="J140" s="40" t="s">
        <v>168</v>
      </c>
      <c r="K140" s="41">
        <f t="shared" si="5"/>
        <v>9</v>
      </c>
      <c r="L140" s="41">
        <v>9</v>
      </c>
      <c r="M140" s="41"/>
      <c r="N140" s="41"/>
      <c r="O140" s="42"/>
      <c r="P140" s="27"/>
    </row>
    <row r="141" s="6" customFormat="1" ht="37.5" spans="1:17">
      <c r="A141" s="18"/>
      <c r="B141" s="40"/>
      <c r="C141" s="40"/>
      <c r="D141" s="40" t="s">
        <v>169</v>
      </c>
      <c r="E141" s="41">
        <f t="shared" si="4"/>
        <v>1.485152</v>
      </c>
      <c r="F141" s="41"/>
      <c r="G141" s="41"/>
      <c r="H141" s="41"/>
      <c r="I141" s="41">
        <v>1.485152</v>
      </c>
      <c r="J141" s="40" t="s">
        <v>169</v>
      </c>
      <c r="K141" s="41">
        <f t="shared" si="5"/>
        <v>1.485152</v>
      </c>
      <c r="L141" s="41"/>
      <c r="M141" s="41"/>
      <c r="N141" s="41"/>
      <c r="O141" s="41">
        <v>1.485152</v>
      </c>
      <c r="P141" s="27"/>
    </row>
    <row r="142" s="1" customFormat="1" ht="37.5" spans="1:17">
      <c r="A142" s="18">
        <v>86</v>
      </c>
      <c r="B142" s="40" t="s">
        <v>263</v>
      </c>
      <c r="C142" s="40" t="s">
        <v>241</v>
      </c>
      <c r="D142" s="40" t="s">
        <v>168</v>
      </c>
      <c r="E142" s="41">
        <f t="shared" si="4"/>
        <v>62.32</v>
      </c>
      <c r="F142" s="41"/>
      <c r="G142" s="41">
        <v>62.32</v>
      </c>
      <c r="H142" s="41"/>
      <c r="I142" s="41"/>
      <c r="J142" s="40" t="s">
        <v>168</v>
      </c>
      <c r="K142" s="41">
        <f t="shared" si="5"/>
        <v>62.32</v>
      </c>
      <c r="L142" s="41"/>
      <c r="M142" s="41">
        <v>62.32</v>
      </c>
      <c r="N142" s="41"/>
      <c r="O142" s="41"/>
      <c r="P142" s="27"/>
    </row>
    <row r="143" s="6" customFormat="1" ht="37.5" spans="1:17">
      <c r="A143" s="18">
        <v>87</v>
      </c>
      <c r="B143" s="40" t="s">
        <v>264</v>
      </c>
      <c r="C143" s="40" t="s">
        <v>265</v>
      </c>
      <c r="D143" s="40" t="s">
        <v>168</v>
      </c>
      <c r="E143" s="41">
        <f t="shared" si="4"/>
        <v>101</v>
      </c>
      <c r="F143" s="41">
        <v>61</v>
      </c>
      <c r="G143" s="41">
        <v>40</v>
      </c>
      <c r="H143" s="41"/>
      <c r="I143" s="42"/>
      <c r="J143" s="40" t="s">
        <v>168</v>
      </c>
      <c r="K143" s="41">
        <f t="shared" si="5"/>
        <v>101</v>
      </c>
      <c r="L143" s="41">
        <v>61</v>
      </c>
      <c r="M143" s="41">
        <v>40</v>
      </c>
      <c r="N143" s="41"/>
      <c r="O143" s="42"/>
      <c r="P143" s="27"/>
    </row>
    <row r="144" s="6" customFormat="1" ht="37.5" spans="1:17">
      <c r="A144" s="18"/>
      <c r="B144" s="40"/>
      <c r="C144" s="40"/>
      <c r="D144" s="40" t="s">
        <v>169</v>
      </c>
      <c r="E144" s="41">
        <f t="shared" si="4"/>
        <v>307.525401</v>
      </c>
      <c r="F144" s="41"/>
      <c r="G144" s="41"/>
      <c r="H144" s="41"/>
      <c r="I144" s="41">
        <f>308.010553-0.485152</f>
        <v>307.525401</v>
      </c>
      <c r="J144" s="40" t="s">
        <v>169</v>
      </c>
      <c r="K144" s="41">
        <f t="shared" si="5"/>
        <v>205.970401</v>
      </c>
      <c r="L144" s="41"/>
      <c r="M144" s="41"/>
      <c r="N144" s="41"/>
      <c r="O144" s="49">
        <f>308.010553-0.485152-101.555</f>
        <v>205.970401</v>
      </c>
      <c r="P144" s="27"/>
      <c r="Q144" s="6">
        <v>100</v>
      </c>
    </row>
    <row r="145" s="1" customFormat="1" ht="48" customHeight="1" spans="1:18">
      <c r="A145" s="18">
        <v>89</v>
      </c>
      <c r="B145" s="40" t="s">
        <v>266</v>
      </c>
      <c r="C145" s="40" t="s">
        <v>167</v>
      </c>
      <c r="D145" s="40" t="s">
        <v>174</v>
      </c>
      <c r="E145" s="41">
        <f t="shared" si="4"/>
        <v>0</v>
      </c>
      <c r="F145" s="41">
        <v>0</v>
      </c>
      <c r="G145" s="42"/>
      <c r="H145" s="42"/>
      <c r="I145" s="42"/>
      <c r="J145" s="40" t="s">
        <v>174</v>
      </c>
      <c r="K145" s="41">
        <f t="shared" si="5"/>
        <v>0</v>
      </c>
      <c r="L145" s="41">
        <v>0</v>
      </c>
      <c r="M145" s="42"/>
      <c r="N145" s="42"/>
      <c r="O145" s="42"/>
      <c r="P145" s="32"/>
    </row>
    <row r="146" s="1" customFormat="1" ht="48" customHeight="1" spans="1:18">
      <c r="A146" s="18"/>
      <c r="B146" s="40"/>
      <c r="C146" s="40"/>
      <c r="D146" s="40" t="s">
        <v>169</v>
      </c>
      <c r="E146" s="41">
        <f t="shared" si="4"/>
        <v>108.561225</v>
      </c>
      <c r="F146" s="42"/>
      <c r="G146" s="42"/>
      <c r="H146" s="42"/>
      <c r="I146" s="41">
        <v>108.561225</v>
      </c>
      <c r="J146" s="40" t="s">
        <v>169</v>
      </c>
      <c r="K146" s="41">
        <f t="shared" si="5"/>
        <v>108.561225</v>
      </c>
      <c r="L146" s="42"/>
      <c r="M146" s="42"/>
      <c r="N146" s="42"/>
      <c r="O146" s="41">
        <v>108.561225</v>
      </c>
      <c r="P146" s="32"/>
    </row>
    <row r="147" s="1" customFormat="1" ht="65" customHeight="1" spans="1:18">
      <c r="A147" s="18">
        <v>90</v>
      </c>
      <c r="B147" s="40" t="s">
        <v>267</v>
      </c>
      <c r="C147" s="40" t="s">
        <v>167</v>
      </c>
      <c r="D147" s="40" t="s">
        <v>174</v>
      </c>
      <c r="E147" s="41">
        <f t="shared" si="4"/>
        <v>12</v>
      </c>
      <c r="F147" s="41">
        <v>12</v>
      </c>
      <c r="G147" s="42"/>
      <c r="H147" s="42"/>
      <c r="I147" s="42"/>
      <c r="J147" s="40" t="s">
        <v>174</v>
      </c>
      <c r="K147" s="41">
        <f t="shared" si="5"/>
        <v>12</v>
      </c>
      <c r="L147" s="41">
        <v>12</v>
      </c>
      <c r="M147" s="42"/>
      <c r="N147" s="42"/>
      <c r="O147" s="42"/>
      <c r="P147" s="32"/>
    </row>
    <row r="148" s="48" customFormat="1" ht="51" customHeight="1" spans="1:18">
      <c r="A148" s="52">
        <v>91</v>
      </c>
      <c r="B148" s="53" t="s">
        <v>268</v>
      </c>
      <c r="C148" s="54" t="s">
        <v>167</v>
      </c>
      <c r="D148" s="40" t="s">
        <v>168</v>
      </c>
      <c r="E148" s="41"/>
      <c r="F148" s="41"/>
      <c r="G148" s="42"/>
      <c r="H148" s="42"/>
      <c r="I148" s="42"/>
      <c r="J148" s="40" t="s">
        <v>168</v>
      </c>
      <c r="K148" s="41">
        <f t="shared" si="5"/>
        <v>219.5169</v>
      </c>
      <c r="L148" s="20">
        <v>76</v>
      </c>
      <c r="M148" s="20">
        <f>415.5219-18-255.555+1.55</f>
        <v>143.5169</v>
      </c>
      <c r="N148" s="20"/>
      <c r="O148" s="20"/>
      <c r="P148" s="20"/>
      <c r="R148" s="48">
        <v>400</v>
      </c>
    </row>
    <row r="149" s="48" customFormat="1" ht="51" customHeight="1" spans="1:18">
      <c r="A149" s="56"/>
      <c r="B149" s="57"/>
      <c r="C149" s="58"/>
      <c r="D149" s="40" t="s">
        <v>174</v>
      </c>
      <c r="E149" s="41"/>
      <c r="F149" s="41"/>
      <c r="G149" s="42"/>
      <c r="H149" s="42"/>
      <c r="I149" s="42"/>
      <c r="J149" s="40" t="s">
        <v>174</v>
      </c>
      <c r="K149" s="41">
        <f t="shared" si="5"/>
        <v>50</v>
      </c>
      <c r="L149" s="20">
        <v>50</v>
      </c>
      <c r="M149" s="20"/>
      <c r="N149" s="20"/>
      <c r="O149" s="20"/>
      <c r="P149" s="20"/>
    </row>
    <row r="150" s="48" customFormat="1" ht="65" customHeight="1" spans="1:18">
      <c r="A150" s="44">
        <v>92</v>
      </c>
      <c r="B150" s="59" t="s">
        <v>248</v>
      </c>
      <c r="C150" s="59" t="s">
        <v>167</v>
      </c>
      <c r="D150" s="40" t="s">
        <v>186</v>
      </c>
      <c r="E150" s="41"/>
      <c r="F150" s="41"/>
      <c r="G150" s="42"/>
      <c r="H150" s="42"/>
      <c r="I150" s="42"/>
      <c r="J150" s="40" t="s">
        <v>186</v>
      </c>
      <c r="K150" s="41">
        <f t="shared" si="5"/>
        <v>20</v>
      </c>
      <c r="L150" s="20"/>
      <c r="M150" s="20"/>
      <c r="N150" s="20">
        <v>20</v>
      </c>
      <c r="O150" s="20"/>
      <c r="P150" s="20"/>
      <c r="R150" s="48">
        <v>20</v>
      </c>
    </row>
    <row r="151" s="48" customFormat="1" ht="65" customHeight="1" spans="1:18">
      <c r="A151" s="44">
        <v>93</v>
      </c>
      <c r="B151" s="59" t="s">
        <v>270</v>
      </c>
      <c r="C151" s="59" t="s">
        <v>167</v>
      </c>
      <c r="D151" s="40" t="s">
        <v>186</v>
      </c>
      <c r="E151" s="41"/>
      <c r="F151" s="41"/>
      <c r="G151" s="42"/>
      <c r="H151" s="42"/>
      <c r="I151" s="42"/>
      <c r="J151" s="40" t="s">
        <v>186</v>
      </c>
      <c r="K151" s="41">
        <f t="shared" si="5"/>
        <v>57</v>
      </c>
      <c r="L151" s="20"/>
      <c r="M151" s="20"/>
      <c r="N151" s="20">
        <v>57</v>
      </c>
      <c r="O151" s="20"/>
      <c r="P151" s="20"/>
      <c r="R151" s="48">
        <v>57</v>
      </c>
    </row>
    <row r="152" s="48" customFormat="1" ht="65" customHeight="1" spans="1:18">
      <c r="A152" s="44">
        <v>94</v>
      </c>
      <c r="B152" s="59" t="s">
        <v>271</v>
      </c>
      <c r="C152" s="59" t="s">
        <v>167</v>
      </c>
      <c r="D152" s="40" t="s">
        <v>169</v>
      </c>
      <c r="E152" s="41"/>
      <c r="F152" s="41"/>
      <c r="G152" s="42"/>
      <c r="H152" s="42"/>
      <c r="I152" s="42"/>
      <c r="J152" s="40" t="s">
        <v>169</v>
      </c>
      <c r="K152" s="41">
        <f t="shared" si="5"/>
        <v>25</v>
      </c>
      <c r="L152" s="20"/>
      <c r="M152" s="60"/>
      <c r="N152" s="20"/>
      <c r="O152" s="20">
        <v>25</v>
      </c>
      <c r="P152" s="20"/>
      <c r="R152" s="48">
        <v>25</v>
      </c>
    </row>
    <row r="153" s="48" customFormat="1" ht="65" customHeight="1" spans="1:18">
      <c r="A153" s="44">
        <v>95</v>
      </c>
      <c r="B153" s="61" t="s">
        <v>272</v>
      </c>
      <c r="C153" s="59" t="s">
        <v>167</v>
      </c>
      <c r="D153" s="40" t="s">
        <v>169</v>
      </c>
      <c r="E153" s="41"/>
      <c r="F153" s="41"/>
      <c r="G153" s="42"/>
      <c r="H153" s="42"/>
      <c r="I153" s="42"/>
      <c r="J153" s="40" t="s">
        <v>169</v>
      </c>
      <c r="K153" s="41">
        <f t="shared" si="5"/>
        <v>50</v>
      </c>
      <c r="L153" s="20"/>
      <c r="M153" s="20"/>
      <c r="N153" s="20"/>
      <c r="O153" s="20">
        <v>50</v>
      </c>
      <c r="P153" s="20"/>
      <c r="R153" s="48">
        <v>50</v>
      </c>
    </row>
    <row r="154" s="48" customFormat="1" ht="65" customHeight="1" spans="1:18">
      <c r="A154" s="44">
        <v>96</v>
      </c>
      <c r="B154" s="61" t="s">
        <v>273</v>
      </c>
      <c r="C154" s="59" t="s">
        <v>167</v>
      </c>
      <c r="D154" s="40" t="s">
        <v>186</v>
      </c>
      <c r="E154" s="41"/>
      <c r="F154" s="41"/>
      <c r="G154" s="42"/>
      <c r="H154" s="42"/>
      <c r="I154" s="42"/>
      <c r="J154" s="40" t="s">
        <v>186</v>
      </c>
      <c r="K154" s="41">
        <f t="shared" si="5"/>
        <v>20</v>
      </c>
      <c r="L154" s="20"/>
      <c r="M154" s="20"/>
      <c r="N154" s="20">
        <v>20</v>
      </c>
      <c r="O154" s="20"/>
      <c r="P154" s="20"/>
      <c r="R154" s="48">
        <v>20</v>
      </c>
    </row>
    <row r="155" s="48" customFormat="1" ht="65" customHeight="1" spans="1:18">
      <c r="A155" s="44">
        <v>97</v>
      </c>
      <c r="B155" s="61" t="s">
        <v>274</v>
      </c>
      <c r="C155" s="59" t="s">
        <v>167</v>
      </c>
      <c r="D155" s="40" t="s">
        <v>169</v>
      </c>
      <c r="E155" s="41"/>
      <c r="F155" s="41"/>
      <c r="G155" s="42"/>
      <c r="H155" s="42"/>
      <c r="I155" s="42"/>
      <c r="J155" s="40" t="s">
        <v>169</v>
      </c>
      <c r="K155" s="41">
        <f t="shared" si="5"/>
        <v>55</v>
      </c>
      <c r="L155" s="20"/>
      <c r="M155" s="20">
        <v>55</v>
      </c>
      <c r="N155" s="20"/>
      <c r="O155" s="20"/>
      <c r="P155" s="20"/>
      <c r="R155" s="48">
        <v>55</v>
      </c>
    </row>
    <row r="156" s="48" customFormat="1" ht="65" customHeight="1" spans="1:18">
      <c r="A156" s="44">
        <v>98</v>
      </c>
      <c r="B156" s="61" t="s">
        <v>275</v>
      </c>
      <c r="C156" s="59" t="s">
        <v>167</v>
      </c>
      <c r="D156" s="40" t="s">
        <v>169</v>
      </c>
      <c r="E156" s="41"/>
      <c r="F156" s="41"/>
      <c r="G156" s="42"/>
      <c r="H156" s="42"/>
      <c r="I156" s="42"/>
      <c r="J156" s="40" t="s">
        <v>169</v>
      </c>
      <c r="K156" s="41">
        <f t="shared" si="5"/>
        <v>30</v>
      </c>
      <c r="L156" s="20"/>
      <c r="M156" s="20">
        <v>30</v>
      </c>
      <c r="N156" s="20"/>
      <c r="O156" s="20"/>
      <c r="P156" s="20"/>
      <c r="R156" s="48">
        <v>30</v>
      </c>
    </row>
    <row r="157" s="48" customFormat="1" ht="65" customHeight="1" spans="1:18">
      <c r="A157" s="44">
        <v>99</v>
      </c>
      <c r="B157" s="59" t="s">
        <v>276</v>
      </c>
      <c r="C157" s="59" t="s">
        <v>167</v>
      </c>
      <c r="D157" s="40" t="s">
        <v>169</v>
      </c>
      <c r="E157" s="41"/>
      <c r="F157" s="41"/>
      <c r="G157" s="42"/>
      <c r="H157" s="42"/>
      <c r="I157" s="42"/>
      <c r="J157" s="40" t="s">
        <v>169</v>
      </c>
      <c r="K157" s="41">
        <f t="shared" si="5"/>
        <v>55</v>
      </c>
      <c r="L157" s="20"/>
      <c r="M157" s="20">
        <v>55</v>
      </c>
      <c r="N157" s="20"/>
      <c r="O157" s="20"/>
      <c r="P157" s="20"/>
      <c r="R157" s="48">
        <v>55</v>
      </c>
    </row>
    <row r="158" s="48" customFormat="1" ht="65" customHeight="1" spans="1:18">
      <c r="A158" s="44">
        <v>100</v>
      </c>
      <c r="B158" s="59" t="s">
        <v>277</v>
      </c>
      <c r="C158" s="59" t="s">
        <v>167</v>
      </c>
      <c r="D158" s="40" t="s">
        <v>169</v>
      </c>
      <c r="E158" s="41"/>
      <c r="F158" s="41"/>
      <c r="G158" s="42"/>
      <c r="H158" s="42"/>
      <c r="I158" s="42"/>
      <c r="J158" s="40" t="s">
        <v>169</v>
      </c>
      <c r="K158" s="41">
        <f t="shared" si="5"/>
        <v>10</v>
      </c>
      <c r="L158" s="20"/>
      <c r="M158" s="20">
        <v>10</v>
      </c>
      <c r="N158" s="20"/>
      <c r="O158" s="20"/>
      <c r="P158" s="20"/>
      <c r="R158" s="48">
        <v>10</v>
      </c>
    </row>
    <row r="159" s="48" customFormat="1" ht="65" customHeight="1" spans="1:18">
      <c r="A159" s="44">
        <v>101</v>
      </c>
      <c r="B159" s="59" t="s">
        <v>278</v>
      </c>
      <c r="C159" s="59" t="s">
        <v>167</v>
      </c>
      <c r="D159" s="40" t="s">
        <v>169</v>
      </c>
      <c r="E159" s="41"/>
      <c r="F159" s="41"/>
      <c r="G159" s="42"/>
      <c r="H159" s="42"/>
      <c r="I159" s="42"/>
      <c r="J159" s="40" t="s">
        <v>169</v>
      </c>
      <c r="K159" s="41">
        <f t="shared" si="5"/>
        <v>59</v>
      </c>
      <c r="L159" s="20"/>
      <c r="M159" s="20">
        <v>59</v>
      </c>
      <c r="N159" s="20"/>
      <c r="O159" s="20"/>
      <c r="P159" s="20"/>
      <c r="R159" s="48">
        <v>59</v>
      </c>
    </row>
    <row r="160" s="48" customFormat="1" ht="65" customHeight="1" spans="1:18">
      <c r="A160" s="44">
        <v>102</v>
      </c>
      <c r="B160" s="59" t="s">
        <v>279</v>
      </c>
      <c r="C160" s="59" t="s">
        <v>167</v>
      </c>
      <c r="D160" s="40" t="s">
        <v>169</v>
      </c>
      <c r="E160" s="41"/>
      <c r="F160" s="41"/>
      <c r="G160" s="42"/>
      <c r="H160" s="42"/>
      <c r="I160" s="42"/>
      <c r="J160" s="40" t="s">
        <v>169</v>
      </c>
      <c r="K160" s="41">
        <f t="shared" si="5"/>
        <v>45</v>
      </c>
      <c r="L160" s="20"/>
      <c r="M160" s="20">
        <v>45</v>
      </c>
      <c r="N160" s="20"/>
      <c r="O160" s="20"/>
      <c r="P160" s="20"/>
      <c r="R160" s="48">
        <v>45</v>
      </c>
    </row>
    <row r="161" s="48" customFormat="1" ht="65" customHeight="1" spans="1:18">
      <c r="A161" s="44">
        <v>103</v>
      </c>
      <c r="B161" s="59" t="s">
        <v>280</v>
      </c>
      <c r="C161" s="59" t="s">
        <v>167</v>
      </c>
      <c r="D161" s="40" t="s">
        <v>169</v>
      </c>
      <c r="E161" s="41"/>
      <c r="F161" s="41"/>
      <c r="G161" s="42"/>
      <c r="H161" s="42"/>
      <c r="I161" s="42"/>
      <c r="J161" s="40" t="s">
        <v>169</v>
      </c>
      <c r="K161" s="41">
        <f t="shared" si="5"/>
        <v>19</v>
      </c>
      <c r="L161" s="20"/>
      <c r="M161" s="20"/>
      <c r="N161" s="20"/>
      <c r="O161" s="20">
        <v>19</v>
      </c>
      <c r="P161" s="20"/>
      <c r="R161" s="48">
        <v>19</v>
      </c>
    </row>
    <row r="162" s="48" customFormat="1" ht="65" customHeight="1" spans="1:18">
      <c r="A162" s="44">
        <v>104</v>
      </c>
      <c r="B162" s="59" t="s">
        <v>282</v>
      </c>
      <c r="C162" s="59" t="s">
        <v>167</v>
      </c>
      <c r="D162" s="40" t="s">
        <v>169</v>
      </c>
      <c r="E162" s="41"/>
      <c r="F162" s="41"/>
      <c r="G162" s="42"/>
      <c r="H162" s="42"/>
      <c r="I162" s="42"/>
      <c r="J162" s="40" t="s">
        <v>169</v>
      </c>
      <c r="K162" s="41">
        <f t="shared" si="5"/>
        <v>50</v>
      </c>
      <c r="L162" s="20"/>
      <c r="M162" s="20"/>
      <c r="N162" s="20"/>
      <c r="O162" s="20">
        <v>50</v>
      </c>
      <c r="P162" s="20"/>
      <c r="R162" s="48">
        <v>50</v>
      </c>
    </row>
    <row r="163" s="48" customFormat="1" ht="65" customHeight="1" spans="1:18">
      <c r="A163" s="44">
        <v>105</v>
      </c>
      <c r="B163" s="59" t="s">
        <v>283</v>
      </c>
      <c r="C163" s="59" t="s">
        <v>167</v>
      </c>
      <c r="D163" s="40" t="s">
        <v>169</v>
      </c>
      <c r="E163" s="41"/>
      <c r="F163" s="41"/>
      <c r="G163" s="42"/>
      <c r="H163" s="42"/>
      <c r="I163" s="42"/>
      <c r="J163" s="40" t="s">
        <v>169</v>
      </c>
      <c r="K163" s="41">
        <f t="shared" si="5"/>
        <v>20</v>
      </c>
      <c r="L163" s="20"/>
      <c r="M163" s="20"/>
      <c r="N163" s="20"/>
      <c r="O163" s="20">
        <v>20</v>
      </c>
      <c r="P163" s="20"/>
      <c r="R163" s="48">
        <v>20</v>
      </c>
    </row>
    <row r="164" s="48" customFormat="1" ht="65" customHeight="1" spans="1:18">
      <c r="A164" s="44">
        <v>106</v>
      </c>
      <c r="B164" s="59" t="s">
        <v>284</v>
      </c>
      <c r="C164" s="59" t="s">
        <v>167</v>
      </c>
      <c r="D164" s="40" t="s">
        <v>169</v>
      </c>
      <c r="E164" s="41"/>
      <c r="F164" s="41"/>
      <c r="G164" s="42"/>
      <c r="H164" s="42"/>
      <c r="I164" s="42"/>
      <c r="J164" s="40" t="s">
        <v>169</v>
      </c>
      <c r="K164" s="41">
        <f t="shared" si="5"/>
        <v>56</v>
      </c>
      <c r="L164" s="20"/>
      <c r="M164" s="20"/>
      <c r="N164" s="20"/>
      <c r="O164" s="20">
        <v>56</v>
      </c>
      <c r="P164" s="20"/>
      <c r="R164" s="48">
        <v>56</v>
      </c>
    </row>
    <row r="165" s="48" customFormat="1" ht="65" customHeight="1" spans="1:18">
      <c r="A165" s="44">
        <v>107</v>
      </c>
      <c r="B165" s="59" t="s">
        <v>285</v>
      </c>
      <c r="C165" s="59" t="s">
        <v>167</v>
      </c>
      <c r="D165" s="40" t="s">
        <v>169</v>
      </c>
      <c r="E165" s="41"/>
      <c r="F165" s="41"/>
      <c r="G165" s="42"/>
      <c r="H165" s="42"/>
      <c r="I165" s="42"/>
      <c r="J165" s="40" t="s">
        <v>169</v>
      </c>
      <c r="K165" s="41">
        <f t="shared" si="5"/>
        <v>30</v>
      </c>
      <c r="L165" s="20"/>
      <c r="M165" s="20"/>
      <c r="N165" s="20"/>
      <c r="O165" s="20">
        <v>30</v>
      </c>
      <c r="P165" s="20"/>
      <c r="R165" s="48">
        <v>30</v>
      </c>
    </row>
    <row r="166" s="48" customFormat="1" ht="65" customHeight="1" spans="1:18">
      <c r="A166" s="44">
        <v>108</v>
      </c>
      <c r="B166" s="61" t="s">
        <v>286</v>
      </c>
      <c r="C166" s="59" t="s">
        <v>185</v>
      </c>
      <c r="D166" s="40" t="s">
        <v>169</v>
      </c>
      <c r="E166" s="41"/>
      <c r="F166" s="41"/>
      <c r="G166" s="42"/>
      <c r="H166" s="42"/>
      <c r="I166" s="42"/>
      <c r="J166" s="40" t="s">
        <v>169</v>
      </c>
      <c r="K166" s="41">
        <f t="shared" si="5"/>
        <v>50</v>
      </c>
      <c r="L166" s="20"/>
      <c r="M166" s="20"/>
      <c r="N166" s="20"/>
      <c r="O166" s="20">
        <v>50</v>
      </c>
      <c r="P166" s="20"/>
      <c r="R166" s="48">
        <v>50</v>
      </c>
    </row>
    <row r="167" s="48" customFormat="1" ht="65" customHeight="1" spans="1:18">
      <c r="A167" s="44">
        <v>109</v>
      </c>
      <c r="B167" s="61" t="s">
        <v>287</v>
      </c>
      <c r="C167" s="59" t="s">
        <v>185</v>
      </c>
      <c r="D167" s="40" t="s">
        <v>169</v>
      </c>
      <c r="E167" s="41"/>
      <c r="F167" s="41"/>
      <c r="G167" s="42"/>
      <c r="H167" s="42"/>
      <c r="I167" s="42"/>
      <c r="J167" s="40" t="s">
        <v>169</v>
      </c>
      <c r="K167" s="41">
        <f t="shared" si="5"/>
        <v>40</v>
      </c>
      <c r="L167" s="20"/>
      <c r="M167" s="20"/>
      <c r="N167" s="20"/>
      <c r="O167" s="20">
        <v>40</v>
      </c>
      <c r="P167" s="20"/>
      <c r="R167" s="48">
        <v>40</v>
      </c>
    </row>
    <row r="168" s="48" customFormat="1" ht="65" customHeight="1" spans="1:18">
      <c r="A168" s="44">
        <v>110</v>
      </c>
      <c r="B168" s="59" t="s">
        <v>288</v>
      </c>
      <c r="C168" s="59" t="s">
        <v>185</v>
      </c>
      <c r="D168" s="40" t="s">
        <v>169</v>
      </c>
      <c r="E168" s="41"/>
      <c r="F168" s="41"/>
      <c r="G168" s="42"/>
      <c r="H168" s="42"/>
      <c r="I168" s="42"/>
      <c r="J168" s="40" t="s">
        <v>169</v>
      </c>
      <c r="K168" s="41">
        <f t="shared" si="5"/>
        <v>31.98</v>
      </c>
      <c r="L168" s="20"/>
      <c r="M168" s="20"/>
      <c r="N168" s="20"/>
      <c r="O168" s="20">
        <v>31.98</v>
      </c>
      <c r="P168" s="20"/>
      <c r="R168" s="48">
        <v>31.98</v>
      </c>
    </row>
    <row r="169" s="48" customFormat="1" ht="65" customHeight="1" spans="1:18">
      <c r="A169" s="44">
        <v>111</v>
      </c>
      <c r="B169" s="59" t="s">
        <v>289</v>
      </c>
      <c r="C169" s="59" t="s">
        <v>185</v>
      </c>
      <c r="D169" s="40" t="s">
        <v>169</v>
      </c>
      <c r="E169" s="41"/>
      <c r="F169" s="41"/>
      <c r="G169" s="42"/>
      <c r="H169" s="42"/>
      <c r="I169" s="42"/>
      <c r="J169" s="40" t="s">
        <v>169</v>
      </c>
      <c r="K169" s="41">
        <f t="shared" si="5"/>
        <v>24.645</v>
      </c>
      <c r="L169" s="20"/>
      <c r="M169" s="20"/>
      <c r="N169" s="20"/>
      <c r="O169" s="20">
        <v>24.645</v>
      </c>
      <c r="P169" s="20"/>
      <c r="R169" s="48">
        <v>24.645</v>
      </c>
    </row>
    <row r="170" s="48" customFormat="1" ht="65" customHeight="1" spans="1:18">
      <c r="A170" s="44">
        <v>112</v>
      </c>
      <c r="B170" s="59" t="s">
        <v>290</v>
      </c>
      <c r="C170" s="59" t="s">
        <v>185</v>
      </c>
      <c r="D170" s="40" t="s">
        <v>169</v>
      </c>
      <c r="E170" s="41"/>
      <c r="F170" s="41"/>
      <c r="G170" s="42"/>
      <c r="H170" s="42"/>
      <c r="I170" s="42"/>
      <c r="J170" s="40" t="s">
        <v>169</v>
      </c>
      <c r="K170" s="41">
        <f t="shared" si="5"/>
        <v>58</v>
      </c>
      <c r="L170" s="20"/>
      <c r="M170" s="20"/>
      <c r="N170" s="20"/>
      <c r="O170" s="20">
        <v>58</v>
      </c>
      <c r="P170" s="20"/>
      <c r="R170" s="48">
        <v>58</v>
      </c>
    </row>
    <row r="171" s="48" customFormat="1" ht="65" customHeight="1" spans="1:18">
      <c r="A171" s="44">
        <v>113</v>
      </c>
      <c r="B171" s="59" t="s">
        <v>291</v>
      </c>
      <c r="C171" s="59" t="s">
        <v>185</v>
      </c>
      <c r="D171" s="40" t="s">
        <v>169</v>
      </c>
      <c r="E171" s="41"/>
      <c r="F171" s="41"/>
      <c r="G171" s="42"/>
      <c r="H171" s="42"/>
      <c r="I171" s="42"/>
      <c r="J171" s="40" t="s">
        <v>169</v>
      </c>
      <c r="K171" s="41">
        <f t="shared" si="5"/>
        <v>40</v>
      </c>
      <c r="L171" s="20"/>
      <c r="M171" s="20"/>
      <c r="N171" s="20"/>
      <c r="O171" s="20">
        <v>40</v>
      </c>
      <c r="P171" s="20"/>
      <c r="R171" s="48">
        <v>40</v>
      </c>
    </row>
    <row r="172" ht="24" customHeight="1" spans="1:18">
      <c r="A172" s="44" t="s">
        <v>11</v>
      </c>
      <c r="B172" s="45"/>
      <c r="C172" s="45"/>
      <c r="D172" s="46"/>
      <c r="E172" s="47">
        <f t="shared" ref="E172:I172" si="6">SUM(E7:E171)</f>
        <v>14959</v>
      </c>
      <c r="F172" s="47">
        <f t="shared" si="6"/>
        <v>7529</v>
      </c>
      <c r="G172" s="47">
        <f t="shared" si="6"/>
        <v>4574</v>
      </c>
      <c r="H172" s="47">
        <f t="shared" si="6"/>
        <v>673</v>
      </c>
      <c r="I172" s="47">
        <f t="shared" si="6"/>
        <v>2183</v>
      </c>
      <c r="J172" s="47"/>
      <c r="K172" s="41">
        <f t="shared" si="5"/>
        <v>14958.995018</v>
      </c>
      <c r="L172" s="47">
        <f t="shared" ref="L172:O172" si="7">SUM(L7:L171)</f>
        <v>7529</v>
      </c>
      <c r="M172" s="47">
        <f t="shared" si="7"/>
        <v>4573.995018</v>
      </c>
      <c r="N172" s="47">
        <f t="shared" si="7"/>
        <v>673</v>
      </c>
      <c r="O172" s="47">
        <f t="shared" si="7"/>
        <v>2183</v>
      </c>
      <c r="P172" s="47"/>
    </row>
  </sheetData>
  <autoFilter xmlns:etc="http://www.wps.cn/officeDocument/2017/etCustomData" ref="A4:IA172" etc:filterBottomFollowUsedRange="0">
    <extLst/>
  </autoFilter>
  <mergeCells count="184">
    <mergeCell ref="A1:B1"/>
    <mergeCell ref="A2:P2"/>
    <mergeCell ref="D4:I4"/>
    <mergeCell ref="J4:O4"/>
    <mergeCell ref="E5:I5"/>
    <mergeCell ref="K5:O5"/>
    <mergeCell ref="A172:D172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3:A35"/>
    <mergeCell ref="A36:A38"/>
    <mergeCell ref="A39:A40"/>
    <mergeCell ref="A41:A42"/>
    <mergeCell ref="A43:A44"/>
    <mergeCell ref="A45:A46"/>
    <mergeCell ref="A47:A48"/>
    <mergeCell ref="A49:A50"/>
    <mergeCell ref="A52:A53"/>
    <mergeCell ref="A62:A63"/>
    <mergeCell ref="A64:A65"/>
    <mergeCell ref="A66:A67"/>
    <mergeCell ref="A68:A69"/>
    <mergeCell ref="A71:A72"/>
    <mergeCell ref="A73:A74"/>
    <mergeCell ref="A75:A76"/>
    <mergeCell ref="A77:A78"/>
    <mergeCell ref="A79:A80"/>
    <mergeCell ref="A81:A83"/>
    <mergeCell ref="A84:A86"/>
    <mergeCell ref="A87:A88"/>
    <mergeCell ref="A89:A91"/>
    <mergeCell ref="A106:A107"/>
    <mergeCell ref="A109:A110"/>
    <mergeCell ref="A117:A120"/>
    <mergeCell ref="A121:A122"/>
    <mergeCell ref="A125:A127"/>
    <mergeCell ref="A128:A129"/>
    <mergeCell ref="A140:A141"/>
    <mergeCell ref="A143:A144"/>
    <mergeCell ref="A145:A146"/>
    <mergeCell ref="A148:A149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3:B35"/>
    <mergeCell ref="B36:B38"/>
    <mergeCell ref="B39:B40"/>
    <mergeCell ref="B41:B42"/>
    <mergeCell ref="B43:B44"/>
    <mergeCell ref="B45:B46"/>
    <mergeCell ref="B47:B48"/>
    <mergeCell ref="B49:B50"/>
    <mergeCell ref="B52:B53"/>
    <mergeCell ref="B62:B63"/>
    <mergeCell ref="B64:B65"/>
    <mergeCell ref="B66:B67"/>
    <mergeCell ref="B68:B69"/>
    <mergeCell ref="B71:B72"/>
    <mergeCell ref="B73:B74"/>
    <mergeCell ref="B75:B76"/>
    <mergeCell ref="B77:B78"/>
    <mergeCell ref="B79:B80"/>
    <mergeCell ref="B81:B83"/>
    <mergeCell ref="B84:B86"/>
    <mergeCell ref="B87:B88"/>
    <mergeCell ref="B89:B91"/>
    <mergeCell ref="B106:B107"/>
    <mergeCell ref="B109:B110"/>
    <mergeCell ref="B117:B120"/>
    <mergeCell ref="B121:B122"/>
    <mergeCell ref="B125:B127"/>
    <mergeCell ref="B128:B129"/>
    <mergeCell ref="B140:B141"/>
    <mergeCell ref="B143:B144"/>
    <mergeCell ref="B145:B146"/>
    <mergeCell ref="B148:B149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3:C35"/>
    <mergeCell ref="C36:C38"/>
    <mergeCell ref="C39:C40"/>
    <mergeCell ref="C41:C42"/>
    <mergeCell ref="C43:C44"/>
    <mergeCell ref="C45:C46"/>
    <mergeCell ref="C47:C48"/>
    <mergeCell ref="C49:C50"/>
    <mergeCell ref="C52:C53"/>
    <mergeCell ref="C62:C63"/>
    <mergeCell ref="C64:C65"/>
    <mergeCell ref="C66:C67"/>
    <mergeCell ref="C68:C69"/>
    <mergeCell ref="C71:C72"/>
    <mergeCell ref="C73:C74"/>
    <mergeCell ref="C75:C76"/>
    <mergeCell ref="C77:C78"/>
    <mergeCell ref="C79:C80"/>
    <mergeCell ref="C81:C83"/>
    <mergeCell ref="C84:C86"/>
    <mergeCell ref="C87:C88"/>
    <mergeCell ref="C89:C91"/>
    <mergeCell ref="C106:C107"/>
    <mergeCell ref="C109:C110"/>
    <mergeCell ref="C117:C120"/>
    <mergeCell ref="C121:C122"/>
    <mergeCell ref="C125:C127"/>
    <mergeCell ref="C128:C129"/>
    <mergeCell ref="C140:C141"/>
    <mergeCell ref="C143:C144"/>
    <mergeCell ref="C145:C146"/>
    <mergeCell ref="C148:C149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3:P35"/>
    <mergeCell ref="P36:P38"/>
    <mergeCell ref="P39:P40"/>
    <mergeCell ref="P41:P42"/>
    <mergeCell ref="P43:P44"/>
    <mergeCell ref="P45:P46"/>
    <mergeCell ref="P47:P48"/>
    <mergeCell ref="P49:P50"/>
    <mergeCell ref="P52:P53"/>
    <mergeCell ref="P62:P63"/>
    <mergeCell ref="P64:P65"/>
    <mergeCell ref="P66:P67"/>
    <mergeCell ref="P68:P69"/>
    <mergeCell ref="P71:P72"/>
    <mergeCell ref="P73:P74"/>
    <mergeCell ref="P75:P76"/>
    <mergeCell ref="P77:P78"/>
    <mergeCell ref="P79:P80"/>
    <mergeCell ref="P81:P83"/>
    <mergeCell ref="P84:P86"/>
    <mergeCell ref="P87:P88"/>
    <mergeCell ref="P89:P91"/>
    <mergeCell ref="P106:P107"/>
    <mergeCell ref="P109:P110"/>
    <mergeCell ref="P117:P120"/>
    <mergeCell ref="P121:P122"/>
    <mergeCell ref="P125:P127"/>
    <mergeCell ref="P128:P129"/>
    <mergeCell ref="P140:P141"/>
    <mergeCell ref="P143:P144"/>
    <mergeCell ref="P145:P146"/>
  </mergeCells>
  <conditionalFormatting sqref="D3">
    <cfRule type="duplicateValues" dxfId="0" priority="36"/>
    <cfRule type="duplicateValues" dxfId="1" priority="34"/>
  </conditionalFormatting>
  <conditionalFormatting sqref="G3">
    <cfRule type="duplicateValues" dxfId="0" priority="33"/>
    <cfRule type="duplicateValues" dxfId="1" priority="31"/>
  </conditionalFormatting>
  <conditionalFormatting sqref="J4">
    <cfRule type="duplicateValues" dxfId="0" priority="27"/>
    <cfRule type="duplicateValues" dxfId="1" priority="25"/>
  </conditionalFormatting>
  <conditionalFormatting sqref="B148">
    <cfRule type="duplicateValues" dxfId="0" priority="7"/>
    <cfRule type="duplicateValues" dxfId="1" priority="5"/>
  </conditionalFormatting>
  <conditionalFormatting sqref="B150">
    <cfRule type="duplicateValues" dxfId="0" priority="2"/>
  </conditionalFormatting>
  <conditionalFormatting sqref="B155">
    <cfRule type="duplicateValues" dxfId="0" priority="14"/>
    <cfRule type="duplicateValues" dxfId="1" priority="12"/>
  </conditionalFormatting>
  <conditionalFormatting sqref="B163">
    <cfRule type="duplicateValues" dxfId="0" priority="9"/>
  </conditionalFormatting>
  <conditionalFormatting sqref="B165">
    <cfRule type="duplicateValues" dxfId="0" priority="19"/>
    <cfRule type="duplicateValues" dxfId="1" priority="17"/>
  </conditionalFormatting>
  <conditionalFormatting sqref="D4 B4">
    <cfRule type="duplicateValues" dxfId="0" priority="30"/>
    <cfRule type="duplicateValues" dxfId="1" priority="28"/>
  </conditionalFormatting>
  <conditionalFormatting sqref="B151:B154 B156:B161">
    <cfRule type="duplicateValues" dxfId="0" priority="24"/>
    <cfRule type="duplicateValues" dxfId="1" priority="22"/>
  </conditionalFormatting>
  <conditionalFormatting sqref="B151:B154 B168:B170 B156:B162 B164 B166">
    <cfRule type="duplicateValues" dxfId="0" priority="21"/>
  </conditionalFormatting>
  <pageMargins left="0.314583333333333" right="0.118055555555556" top="0.314583333333333" bottom="0.196527777777778" header="0.275" footer="0.118055555555556"/>
  <pageSetup paperSize="9" scale="74" fitToHeight="0" orientation="landscape"/>
  <headerFooter/>
  <rowBreaks count="2" manualBreakCount="2">
    <brk id="32" max="16383" man="1"/>
    <brk id="48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172"/>
  <sheetViews>
    <sheetView view="pageBreakPreview" zoomScaleNormal="100" topLeftCell="A2" workbookViewId="0">
      <pane ySplit="2745" topLeftCell="A117" activePane="bottomLeft"/>
      <selection/>
      <selection pane="bottomLeft" activeCell="O120" sqref="O120"/>
    </sheetView>
  </sheetViews>
  <sheetFormatPr defaultColWidth="9.81666666666667" defaultRowHeight="13.5"/>
  <cols>
    <col min="1" max="1" width="6" style="6" customWidth="1"/>
    <col min="2" max="2" width="20.87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5" width="9.625" style="6" customWidth="1"/>
    <col min="16" max="16" width="13.375" style="6" customWidth="1"/>
    <col min="17" max="203" width="9.81666666666667" style="1" customWidth="1"/>
    <col min="204" max="210" width="9" style="1" customWidth="1"/>
    <col min="211" max="212" width="14.125" style="1" customWidth="1"/>
    <col min="213" max="222" width="9" style="1" customWidth="1"/>
    <col min="223" max="16384" width="9.81666666666667" style="1"/>
  </cols>
  <sheetData>
    <row r="1" s="1" customFormat="1" ht="25" customHeight="1" spans="1:17">
      <c r="A1" s="9" t="s">
        <v>310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7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7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7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7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7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7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118.163843</v>
      </c>
      <c r="F7" s="41">
        <v>82.163843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7">
      <c r="A8" s="18"/>
      <c r="B8" s="40"/>
      <c r="C8" s="40"/>
      <c r="D8" s="40" t="s">
        <v>169</v>
      </c>
      <c r="E8" s="41">
        <f t="shared" si="0"/>
        <v>54.266157</v>
      </c>
      <c r="F8" s="41"/>
      <c r="G8" s="41"/>
      <c r="H8" s="41"/>
      <c r="I8" s="41">
        <v>54.266157</v>
      </c>
      <c r="J8" s="40" t="s">
        <v>169</v>
      </c>
      <c r="K8" s="41">
        <f t="shared" si="1"/>
        <v>37.766157</v>
      </c>
      <c r="L8" s="41"/>
      <c r="M8" s="41"/>
      <c r="N8" s="41"/>
      <c r="O8" s="49">
        <f>54.266157-16.5</f>
        <v>37.766157</v>
      </c>
      <c r="P8" s="27"/>
      <c r="Q8" s="6">
        <v>16.5</v>
      </c>
    </row>
    <row r="9" s="6" customFormat="1" ht="37.5" spans="1:17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7">
      <c r="A10" s="18"/>
      <c r="B10" s="40"/>
      <c r="C10" s="40"/>
      <c r="D10" s="40" t="s">
        <v>169</v>
      </c>
      <c r="E10" s="41">
        <f t="shared" si="0"/>
        <v>17.22</v>
      </c>
      <c r="F10" s="41"/>
      <c r="G10" s="41"/>
      <c r="H10" s="41"/>
      <c r="I10" s="41">
        <v>17.22</v>
      </c>
      <c r="J10" s="40" t="s">
        <v>169</v>
      </c>
      <c r="K10" s="41">
        <f t="shared" si="1"/>
        <v>13.82</v>
      </c>
      <c r="L10" s="41"/>
      <c r="M10" s="41"/>
      <c r="N10" s="41"/>
      <c r="O10" s="49">
        <f>17.22-3.4</f>
        <v>13.82</v>
      </c>
      <c r="P10" s="27"/>
      <c r="Q10" s="6">
        <v>3.4</v>
      </c>
    </row>
    <row r="11" s="6" customFormat="1" ht="37.5" spans="1:17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7">
      <c r="A12" s="18"/>
      <c r="B12" s="40"/>
      <c r="C12" s="40"/>
      <c r="D12" s="40" t="s">
        <v>169</v>
      </c>
      <c r="E12" s="41">
        <f t="shared" si="0"/>
        <v>94.035</v>
      </c>
      <c r="F12" s="41"/>
      <c r="G12" s="41"/>
      <c r="H12" s="41"/>
      <c r="I12" s="41">
        <v>94.035</v>
      </c>
      <c r="J12" s="40" t="s">
        <v>169</v>
      </c>
      <c r="K12" s="41">
        <f t="shared" si="1"/>
        <v>78.035</v>
      </c>
      <c r="L12" s="41"/>
      <c r="M12" s="41"/>
      <c r="N12" s="41"/>
      <c r="O12" s="49">
        <f>94.035-16</f>
        <v>78.035</v>
      </c>
      <c r="P12" s="27"/>
      <c r="Q12" s="6">
        <v>16</v>
      </c>
    </row>
    <row r="13" s="6" customFormat="1" ht="37.5" spans="1:17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36.44</v>
      </c>
      <c r="F13" s="41">
        <v>18.6</v>
      </c>
      <c r="G13" s="41">
        <v>17.84</v>
      </c>
      <c r="H13" s="41"/>
      <c r="I13" s="42"/>
      <c r="J13" s="40" t="s">
        <v>168</v>
      </c>
      <c r="K13" s="41">
        <f t="shared" si="1"/>
        <v>32.44</v>
      </c>
      <c r="L13" s="41">
        <v>18.6</v>
      </c>
      <c r="M13" s="49">
        <f>17.84-4</f>
        <v>13.84</v>
      </c>
      <c r="N13" s="41"/>
      <c r="O13" s="42"/>
      <c r="P13" s="27"/>
      <c r="Q13" s="6">
        <v>4</v>
      </c>
    </row>
    <row r="14" s="6" customFormat="1" ht="37.5" spans="1:17">
      <c r="A14" s="18"/>
      <c r="B14" s="40"/>
      <c r="C14" s="40"/>
      <c r="D14" s="40" t="s">
        <v>169</v>
      </c>
      <c r="E14" s="41">
        <f t="shared" si="0"/>
        <v>0</v>
      </c>
      <c r="F14" s="41"/>
      <c r="G14" s="41"/>
      <c r="H14" s="41"/>
      <c r="I14" s="41">
        <v>0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7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7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7">
      <c r="A17" s="18"/>
      <c r="B17" s="40"/>
      <c r="C17" s="40"/>
      <c r="D17" s="40" t="s">
        <v>169</v>
      </c>
      <c r="E17" s="41">
        <f t="shared" si="0"/>
        <v>68.64</v>
      </c>
      <c r="F17" s="41"/>
      <c r="G17" s="41"/>
      <c r="H17" s="41"/>
      <c r="I17" s="41">
        <v>68.64</v>
      </c>
      <c r="J17" s="40" t="s">
        <v>169</v>
      </c>
      <c r="K17" s="41">
        <f t="shared" si="1"/>
        <v>50.64</v>
      </c>
      <c r="L17" s="41"/>
      <c r="M17" s="41"/>
      <c r="N17" s="41"/>
      <c r="O17" s="49">
        <f>68.64-18</f>
        <v>50.64</v>
      </c>
      <c r="P17" s="27"/>
      <c r="Q17" s="6">
        <v>18</v>
      </c>
    </row>
    <row r="18" s="6" customFormat="1" ht="37.5" spans="1:17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41">
        <v>15.57</v>
      </c>
      <c r="M18" s="41">
        <v>15.57</v>
      </c>
      <c r="N18" s="41"/>
      <c r="O18" s="42"/>
      <c r="P18" s="27"/>
    </row>
    <row r="19" s="6" customFormat="1" ht="37.5" spans="1:17">
      <c r="A19" s="18"/>
      <c r="B19" s="40"/>
      <c r="C19" s="40"/>
      <c r="D19" s="40" t="s">
        <v>169</v>
      </c>
      <c r="E19" s="41">
        <f t="shared" si="0"/>
        <v>38.86</v>
      </c>
      <c r="F19" s="41"/>
      <c r="G19" s="41"/>
      <c r="H19" s="41"/>
      <c r="I19" s="41">
        <v>38.86</v>
      </c>
      <c r="J19" s="40" t="s">
        <v>169</v>
      </c>
      <c r="K19" s="41">
        <f t="shared" si="1"/>
        <v>31.86</v>
      </c>
      <c r="L19" s="41"/>
      <c r="M19" s="41"/>
      <c r="N19" s="41"/>
      <c r="O19" s="49">
        <f>38.86-7</f>
        <v>31.86</v>
      </c>
      <c r="P19" s="27"/>
      <c r="Q19" s="6">
        <v>7</v>
      </c>
    </row>
    <row r="20" s="6" customFormat="1" ht="37.5" spans="1:17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f>14.16-0</f>
        <v>14.16</v>
      </c>
      <c r="N20" s="41"/>
      <c r="O20" s="42"/>
      <c r="P20" s="26" t="s">
        <v>292</v>
      </c>
    </row>
    <row r="21" s="6" customFormat="1" ht="37.5" spans="1:17">
      <c r="A21" s="18"/>
      <c r="B21" s="40"/>
      <c r="C21" s="40"/>
      <c r="D21" s="40" t="s">
        <v>169</v>
      </c>
      <c r="E21" s="41">
        <f t="shared" si="0"/>
        <v>15.39</v>
      </c>
      <c r="F21" s="41"/>
      <c r="G21" s="41"/>
      <c r="H21" s="41"/>
      <c r="I21" s="41">
        <v>15.39</v>
      </c>
      <c r="J21" s="40" t="s">
        <v>169</v>
      </c>
      <c r="K21" s="41">
        <f t="shared" si="1"/>
        <v>10.39</v>
      </c>
      <c r="L21" s="41"/>
      <c r="M21" s="41"/>
      <c r="N21" s="41"/>
      <c r="O21" s="49">
        <f>15.39-5</f>
        <v>10.39</v>
      </c>
      <c r="P21" s="27"/>
      <c r="Q21" s="6">
        <v>5</v>
      </c>
    </row>
    <row r="22" s="6" customFormat="1" ht="37.5" spans="1:17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43.106157</v>
      </c>
      <c r="F22" s="20">
        <v>30.506157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7">
      <c r="A23" s="18"/>
      <c r="B23" s="40"/>
      <c r="C23" s="40"/>
      <c r="D23" s="40" t="s">
        <v>169</v>
      </c>
      <c r="E23" s="41">
        <f t="shared" si="0"/>
        <v>58.573843</v>
      </c>
      <c r="F23" s="41"/>
      <c r="G23" s="41"/>
      <c r="H23" s="41"/>
      <c r="I23" s="41">
        <v>58.573843</v>
      </c>
      <c r="J23" s="40" t="s">
        <v>169</v>
      </c>
      <c r="K23" s="41">
        <f t="shared" si="1"/>
        <v>47.573843</v>
      </c>
      <c r="L23" s="41"/>
      <c r="M23" s="41"/>
      <c r="N23" s="41"/>
      <c r="O23" s="49">
        <f>58.573843-11</f>
        <v>47.573843</v>
      </c>
      <c r="P23" s="27"/>
      <c r="Q23" s="6">
        <v>11</v>
      </c>
    </row>
    <row r="24" s="6" customFormat="1" ht="37.5" spans="1:17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7">
      <c r="A25" s="18"/>
      <c r="B25" s="40"/>
      <c r="C25" s="40"/>
      <c r="D25" s="40" t="s">
        <v>169</v>
      </c>
      <c r="E25" s="41">
        <f t="shared" si="0"/>
        <v>75.36</v>
      </c>
      <c r="F25" s="41"/>
      <c r="G25" s="41"/>
      <c r="H25" s="41"/>
      <c r="I25" s="41">
        <v>75.36</v>
      </c>
      <c r="J25" s="40" t="s">
        <v>169</v>
      </c>
      <c r="K25" s="41">
        <f t="shared" si="1"/>
        <v>64.36</v>
      </c>
      <c r="L25" s="41"/>
      <c r="M25" s="41"/>
      <c r="N25" s="41"/>
      <c r="O25" s="49">
        <f>75.36-11</f>
        <v>64.36</v>
      </c>
      <c r="P25" s="27"/>
      <c r="Q25" s="6">
        <v>11</v>
      </c>
    </row>
    <row r="26" s="6" customFormat="1" ht="37.5" spans="1:17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7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7">
      <c r="A28" s="18"/>
      <c r="B28" s="40"/>
      <c r="C28" s="40"/>
      <c r="D28" s="40" t="s">
        <v>168</v>
      </c>
      <c r="E28" s="41">
        <f t="shared" si="0"/>
        <v>22.728728</v>
      </c>
      <c r="F28" s="41"/>
      <c r="G28" s="41">
        <v>22.728728</v>
      </c>
      <c r="H28" s="41"/>
      <c r="I28" s="41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7">
      <c r="A29" s="18"/>
      <c r="B29" s="40"/>
      <c r="C29" s="40"/>
      <c r="D29" s="40" t="s">
        <v>169</v>
      </c>
      <c r="E29" s="41">
        <f t="shared" si="0"/>
        <v>21.55</v>
      </c>
      <c r="F29" s="41"/>
      <c r="G29" s="41"/>
      <c r="H29" s="41"/>
      <c r="I29" s="41">
        <v>21.55</v>
      </c>
      <c r="J29" s="40" t="s">
        <v>169</v>
      </c>
      <c r="K29" s="41">
        <f t="shared" si="1"/>
        <v>9.55</v>
      </c>
      <c r="L29" s="41"/>
      <c r="M29" s="41"/>
      <c r="N29" s="41"/>
      <c r="O29" s="49">
        <f>21.55-12</f>
        <v>9.55</v>
      </c>
      <c r="P29" s="27"/>
      <c r="Q29" s="6">
        <v>12</v>
      </c>
    </row>
    <row r="30" s="6" customFormat="1" ht="37.5" spans="1:17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7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35.08</v>
      </c>
      <c r="L31" s="41"/>
      <c r="M31" s="41"/>
      <c r="N31" s="41"/>
      <c r="O31" s="49">
        <f>48.08-13</f>
        <v>35.08</v>
      </c>
      <c r="P31" s="27"/>
      <c r="Q31" s="6">
        <v>13</v>
      </c>
    </row>
    <row r="32" s="6" customFormat="1" ht="56.25" spans="1:17">
      <c r="A32" s="18">
        <v>13</v>
      </c>
      <c r="B32" s="40" t="s">
        <v>183</v>
      </c>
      <c r="C32" s="40" t="s">
        <v>167</v>
      </c>
      <c r="D32" s="40" t="s">
        <v>169</v>
      </c>
      <c r="E32" s="41">
        <f t="shared" si="0"/>
        <v>70</v>
      </c>
      <c r="F32" s="41"/>
      <c r="G32" s="41"/>
      <c r="H32" s="41"/>
      <c r="I32" s="41">
        <v>70</v>
      </c>
      <c r="J32" s="40" t="s">
        <v>169</v>
      </c>
      <c r="K32" s="41">
        <f t="shared" si="1"/>
        <v>55</v>
      </c>
      <c r="L32" s="41"/>
      <c r="M32" s="41"/>
      <c r="N32" s="41"/>
      <c r="O32" s="49">
        <f>70-15</f>
        <v>55</v>
      </c>
      <c r="P32" s="27"/>
      <c r="Q32" s="6">
        <v>55</v>
      </c>
    </row>
    <row r="33" s="6" customFormat="1" ht="37.5" spans="1:17">
      <c r="A33" s="18">
        <v>14</v>
      </c>
      <c r="B33" s="40" t="s">
        <v>184</v>
      </c>
      <c r="C33" s="40" t="s">
        <v>185</v>
      </c>
      <c r="D33" s="40" t="s">
        <v>168</v>
      </c>
      <c r="E33" s="41">
        <f t="shared" si="0"/>
        <v>94.815</v>
      </c>
      <c r="F33" s="41">
        <v>94.815</v>
      </c>
      <c r="G33" s="41"/>
      <c r="H33" s="41"/>
      <c r="I33" s="42"/>
      <c r="J33" s="40" t="s">
        <v>168</v>
      </c>
      <c r="K33" s="41">
        <f t="shared" si="1"/>
        <v>94.815</v>
      </c>
      <c r="L33" s="41">
        <v>94.815</v>
      </c>
      <c r="M33" s="41"/>
      <c r="N33" s="41"/>
      <c r="O33" s="42"/>
      <c r="P33" s="26" t="s">
        <v>293</v>
      </c>
    </row>
    <row r="34" s="6" customFormat="1" ht="37.5" spans="1:17">
      <c r="A34" s="18"/>
      <c r="B34" s="40"/>
      <c r="C34" s="40"/>
      <c r="D34" s="40" t="s">
        <v>186</v>
      </c>
      <c r="E34" s="41">
        <f t="shared" si="0"/>
        <v>67.852911</v>
      </c>
      <c r="F34" s="41"/>
      <c r="G34" s="41"/>
      <c r="H34" s="41">
        <v>67.852911</v>
      </c>
      <c r="I34" s="41"/>
      <c r="J34" s="40" t="s">
        <v>186</v>
      </c>
      <c r="K34" s="41">
        <f t="shared" si="1"/>
        <v>67.852911</v>
      </c>
      <c r="L34" s="41"/>
      <c r="M34" s="41"/>
      <c r="N34" s="41">
        <v>67.852911</v>
      </c>
      <c r="O34" s="41"/>
      <c r="P34" s="27"/>
    </row>
    <row r="35" s="6" customFormat="1" ht="37.5" spans="1:17">
      <c r="A35" s="18"/>
      <c r="B35" s="40"/>
      <c r="C35" s="40"/>
      <c r="D35" s="40" t="s">
        <v>169</v>
      </c>
      <c r="E35" s="41">
        <f t="shared" si="0"/>
        <v>153.395</v>
      </c>
      <c r="F35" s="41"/>
      <c r="G35" s="41"/>
      <c r="H35" s="42"/>
      <c r="I35" s="41">
        <v>153.395</v>
      </c>
      <c r="J35" s="40" t="s">
        <v>169</v>
      </c>
      <c r="K35" s="41">
        <f t="shared" si="1"/>
        <v>121.395</v>
      </c>
      <c r="L35" s="41"/>
      <c r="M35" s="41"/>
      <c r="N35" s="42"/>
      <c r="O35" s="49">
        <f>153.395-32</f>
        <v>121.395</v>
      </c>
      <c r="P35" s="27"/>
      <c r="Q35" s="6">
        <v>32</v>
      </c>
    </row>
    <row r="36" s="6" customFormat="1" ht="37.5" spans="1:17">
      <c r="A36" s="18">
        <v>15</v>
      </c>
      <c r="B36" s="40" t="s">
        <v>39</v>
      </c>
      <c r="C36" s="40" t="s">
        <v>185</v>
      </c>
      <c r="D36" s="40" t="s">
        <v>168</v>
      </c>
      <c r="E36" s="41">
        <f t="shared" si="0"/>
        <v>29.55</v>
      </c>
      <c r="F36" s="41">
        <v>29.55</v>
      </c>
      <c r="G36" s="41"/>
      <c r="H36" s="41"/>
      <c r="I36" s="42"/>
      <c r="J36" s="40" t="s">
        <v>168</v>
      </c>
      <c r="K36" s="41">
        <f t="shared" si="1"/>
        <v>29.55</v>
      </c>
      <c r="L36" s="41">
        <v>29.55</v>
      </c>
      <c r="M36" s="41"/>
      <c r="N36" s="41"/>
      <c r="O36" s="42"/>
      <c r="P36" s="26" t="s">
        <v>294</v>
      </c>
    </row>
    <row r="37" s="6" customFormat="1" ht="37.5" spans="1:17">
      <c r="A37" s="18"/>
      <c r="B37" s="40"/>
      <c r="C37" s="40"/>
      <c r="D37" s="40" t="s">
        <v>186</v>
      </c>
      <c r="E37" s="41">
        <f t="shared" si="0"/>
        <v>17.251044</v>
      </c>
      <c r="F37" s="41"/>
      <c r="G37" s="41"/>
      <c r="H37" s="41">
        <v>17.251044</v>
      </c>
      <c r="I37" s="41"/>
      <c r="J37" s="40" t="s">
        <v>186</v>
      </c>
      <c r="K37" s="41">
        <f t="shared" si="1"/>
        <v>17.251044</v>
      </c>
      <c r="L37" s="41"/>
      <c r="M37" s="41"/>
      <c r="N37" s="41">
        <v>17.251044</v>
      </c>
      <c r="O37" s="41"/>
      <c r="P37" s="27"/>
    </row>
    <row r="38" s="6" customFormat="1" ht="37.5" spans="1:17">
      <c r="A38" s="18"/>
      <c r="B38" s="40"/>
      <c r="C38" s="40"/>
      <c r="D38" s="40" t="s">
        <v>169</v>
      </c>
      <c r="E38" s="41">
        <f t="shared" si="0"/>
        <v>52.45</v>
      </c>
      <c r="F38" s="41"/>
      <c r="G38" s="41"/>
      <c r="H38" s="42"/>
      <c r="I38" s="41">
        <v>52.45</v>
      </c>
      <c r="J38" s="40" t="s">
        <v>169</v>
      </c>
      <c r="K38" s="41">
        <f t="shared" si="1"/>
        <v>42.45</v>
      </c>
      <c r="L38" s="41"/>
      <c r="M38" s="41"/>
      <c r="N38" s="42"/>
      <c r="O38" s="49">
        <f>52.45-10</f>
        <v>42.45</v>
      </c>
      <c r="P38" s="27"/>
      <c r="Q38" s="6">
        <v>10</v>
      </c>
    </row>
    <row r="39" s="6" customFormat="1" ht="37.5" spans="1:17">
      <c r="A39" s="18">
        <v>16</v>
      </c>
      <c r="B39" s="40" t="s">
        <v>187</v>
      </c>
      <c r="C39" s="40" t="s">
        <v>185</v>
      </c>
      <c r="D39" s="40" t="s">
        <v>168</v>
      </c>
      <c r="E39" s="41">
        <f t="shared" si="0"/>
        <v>39.39</v>
      </c>
      <c r="F39" s="41">
        <v>39.39</v>
      </c>
      <c r="G39" s="41"/>
      <c r="H39" s="41"/>
      <c r="I39" s="42"/>
      <c r="J39" s="40" t="s">
        <v>168</v>
      </c>
      <c r="K39" s="41">
        <f t="shared" si="1"/>
        <v>39.39</v>
      </c>
      <c r="L39" s="41">
        <v>39.39</v>
      </c>
      <c r="M39" s="41"/>
      <c r="N39" s="41"/>
      <c r="O39" s="42"/>
      <c r="P39" s="26" t="s">
        <v>295</v>
      </c>
    </row>
    <row r="40" s="6" customFormat="1" ht="37.5" spans="1:17">
      <c r="A40" s="18"/>
      <c r="B40" s="40"/>
      <c r="C40" s="40"/>
      <c r="D40" s="40" t="s">
        <v>169</v>
      </c>
      <c r="E40" s="41">
        <f t="shared" si="0"/>
        <v>91.91</v>
      </c>
      <c r="F40" s="41"/>
      <c r="G40" s="41"/>
      <c r="H40" s="41"/>
      <c r="I40" s="41">
        <v>91.91</v>
      </c>
      <c r="J40" s="40" t="s">
        <v>169</v>
      </c>
      <c r="K40" s="41">
        <f t="shared" si="1"/>
        <v>77.91</v>
      </c>
      <c r="L40" s="41"/>
      <c r="M40" s="41"/>
      <c r="N40" s="41"/>
      <c r="O40" s="49">
        <f>91.91-14</f>
        <v>77.91</v>
      </c>
      <c r="P40" s="27"/>
      <c r="Q40" s="6">
        <v>14</v>
      </c>
    </row>
    <row r="41" s="6" customFormat="1" ht="37.5" spans="1:17">
      <c r="A41" s="18">
        <v>17</v>
      </c>
      <c r="B41" s="40" t="s">
        <v>188</v>
      </c>
      <c r="C41" s="40" t="s">
        <v>185</v>
      </c>
      <c r="D41" s="40" t="s">
        <v>168</v>
      </c>
      <c r="E41" s="41">
        <f t="shared" si="0"/>
        <v>42.865869</v>
      </c>
      <c r="F41" s="41">
        <v>42.865869</v>
      </c>
      <c r="G41" s="41"/>
      <c r="H41" s="41"/>
      <c r="I41" s="41"/>
      <c r="J41" s="40" t="s">
        <v>168</v>
      </c>
      <c r="K41" s="41">
        <f t="shared" si="1"/>
        <v>42.865869</v>
      </c>
      <c r="L41" s="41">
        <v>42.865869</v>
      </c>
      <c r="M41" s="41"/>
      <c r="N41" s="41"/>
      <c r="O41" s="41"/>
      <c r="P41" s="26" t="s">
        <v>296</v>
      </c>
    </row>
    <row r="42" s="6" customFormat="1" ht="37.5" spans="1:17">
      <c r="A42" s="18"/>
      <c r="B42" s="40"/>
      <c r="C42" s="40"/>
      <c r="D42" s="40" t="s">
        <v>169</v>
      </c>
      <c r="E42" s="41">
        <f t="shared" si="0"/>
        <v>100.014131</v>
      </c>
      <c r="F42" s="41"/>
      <c r="G42" s="41"/>
      <c r="H42" s="41"/>
      <c r="I42" s="41">
        <v>100.014131</v>
      </c>
      <c r="J42" s="40" t="s">
        <v>169</v>
      </c>
      <c r="K42" s="41">
        <f t="shared" si="1"/>
        <v>85.014131</v>
      </c>
      <c r="L42" s="41"/>
      <c r="M42" s="41"/>
      <c r="N42" s="41"/>
      <c r="O42" s="49">
        <f>100.014131-15</f>
        <v>85.014131</v>
      </c>
      <c r="P42" s="27"/>
      <c r="Q42" s="6">
        <v>15</v>
      </c>
    </row>
    <row r="43" s="6" customFormat="1" ht="37.5" spans="1:17">
      <c r="A43" s="18">
        <v>18</v>
      </c>
      <c r="B43" s="40" t="s">
        <v>189</v>
      </c>
      <c r="C43" s="40" t="s">
        <v>185</v>
      </c>
      <c r="D43" s="40" t="s">
        <v>168</v>
      </c>
      <c r="E43" s="41">
        <f t="shared" si="0"/>
        <v>26</v>
      </c>
      <c r="F43" s="41">
        <v>26</v>
      </c>
      <c r="G43" s="41"/>
      <c r="H43" s="41"/>
      <c r="I43" s="41"/>
      <c r="J43" s="40" t="s">
        <v>168</v>
      </c>
      <c r="K43" s="41">
        <f t="shared" si="1"/>
        <v>26</v>
      </c>
      <c r="L43" s="41">
        <v>26</v>
      </c>
      <c r="M43" s="41"/>
      <c r="N43" s="41"/>
      <c r="O43" s="41"/>
      <c r="P43" s="26" t="s">
        <v>296</v>
      </c>
    </row>
    <row r="44" s="6" customFormat="1" ht="37.5" spans="1:17">
      <c r="A44" s="18"/>
      <c r="B44" s="40"/>
      <c r="C44" s="40"/>
      <c r="D44" s="40" t="s">
        <v>169</v>
      </c>
      <c r="E44" s="41">
        <f t="shared" si="0"/>
        <v>39.48</v>
      </c>
      <c r="F44" s="41"/>
      <c r="G44" s="41"/>
      <c r="H44" s="41"/>
      <c r="I44" s="41">
        <v>39.48</v>
      </c>
      <c r="J44" s="40" t="s">
        <v>169</v>
      </c>
      <c r="K44" s="41">
        <f t="shared" si="1"/>
        <v>32.48</v>
      </c>
      <c r="L44" s="41"/>
      <c r="M44" s="41"/>
      <c r="N44" s="41"/>
      <c r="O44" s="49">
        <f>39.48-7</f>
        <v>32.48</v>
      </c>
      <c r="P44" s="27"/>
      <c r="Q44" s="6">
        <v>7</v>
      </c>
    </row>
    <row r="45" s="6" customFormat="1" ht="37.5" spans="1:17">
      <c r="A45" s="18">
        <v>19</v>
      </c>
      <c r="B45" s="40" t="s">
        <v>190</v>
      </c>
      <c r="C45" s="40" t="s">
        <v>185</v>
      </c>
      <c r="D45" s="40" t="s">
        <v>168</v>
      </c>
      <c r="E45" s="41">
        <f t="shared" si="0"/>
        <v>26.16</v>
      </c>
      <c r="F45" s="41">
        <v>26.16</v>
      </c>
      <c r="G45" s="41"/>
      <c r="H45" s="42"/>
      <c r="I45" s="41"/>
      <c r="J45" s="40" t="s">
        <v>168</v>
      </c>
      <c r="K45" s="41">
        <f t="shared" si="1"/>
        <v>26.16</v>
      </c>
      <c r="L45" s="41">
        <v>26.16</v>
      </c>
      <c r="M45" s="41"/>
      <c r="N45" s="42"/>
      <c r="O45" s="41"/>
      <c r="P45" s="27"/>
    </row>
    <row r="46" s="6" customFormat="1" ht="37.5" spans="1:17">
      <c r="A46" s="18"/>
      <c r="B46" s="40"/>
      <c r="C46" s="40"/>
      <c r="D46" s="40" t="s">
        <v>169</v>
      </c>
      <c r="E46" s="41">
        <f t="shared" si="0"/>
        <v>39.2</v>
      </c>
      <c r="F46" s="41"/>
      <c r="G46" s="41"/>
      <c r="H46" s="41"/>
      <c r="I46" s="41">
        <v>39.2</v>
      </c>
      <c r="J46" s="40" t="s">
        <v>169</v>
      </c>
      <c r="K46" s="41">
        <f t="shared" si="1"/>
        <v>32.2</v>
      </c>
      <c r="L46" s="41"/>
      <c r="M46" s="41"/>
      <c r="N46" s="41"/>
      <c r="O46" s="50">
        <f>39.2-7</f>
        <v>32.2</v>
      </c>
      <c r="P46" s="27"/>
      <c r="Q46" s="6">
        <v>7</v>
      </c>
    </row>
    <row r="47" s="6" customFormat="1" ht="37.5" spans="1:17">
      <c r="A47" s="18">
        <v>20</v>
      </c>
      <c r="B47" s="40" t="s">
        <v>191</v>
      </c>
      <c r="C47" s="40" t="s">
        <v>185</v>
      </c>
      <c r="D47" s="40" t="s">
        <v>168</v>
      </c>
      <c r="E47" s="41">
        <f t="shared" si="0"/>
        <v>18.75</v>
      </c>
      <c r="F47" s="41">
        <v>18.75</v>
      </c>
      <c r="G47" s="41"/>
      <c r="H47" s="42"/>
      <c r="I47" s="41"/>
      <c r="J47" s="40" t="s">
        <v>168</v>
      </c>
      <c r="K47" s="41">
        <f t="shared" si="1"/>
        <v>18.75</v>
      </c>
      <c r="L47" s="41">
        <v>18.75</v>
      </c>
      <c r="M47" s="41"/>
      <c r="N47" s="42"/>
      <c r="O47" s="41"/>
      <c r="P47" s="26" t="s">
        <v>296</v>
      </c>
    </row>
    <row r="48" s="6" customFormat="1" ht="37.5" spans="1:17">
      <c r="A48" s="18"/>
      <c r="B48" s="40"/>
      <c r="C48" s="40"/>
      <c r="D48" s="40" t="s">
        <v>169</v>
      </c>
      <c r="E48" s="41">
        <f t="shared" si="0"/>
        <v>25.14</v>
      </c>
      <c r="F48" s="41"/>
      <c r="G48" s="41"/>
      <c r="H48" s="41"/>
      <c r="I48" s="41">
        <v>25.14</v>
      </c>
      <c r="J48" s="40" t="s">
        <v>169</v>
      </c>
      <c r="K48" s="41">
        <f t="shared" si="1"/>
        <v>20.14</v>
      </c>
      <c r="L48" s="41"/>
      <c r="M48" s="41"/>
      <c r="N48" s="41"/>
      <c r="O48" s="50">
        <f>25.14-5</f>
        <v>20.14</v>
      </c>
      <c r="P48" s="27"/>
      <c r="Q48" s="6">
        <v>5</v>
      </c>
    </row>
    <row r="49" s="6" customFormat="1" ht="37.5" spans="1:235">
      <c r="A49" s="18">
        <v>21</v>
      </c>
      <c r="B49" s="40" t="s">
        <v>192</v>
      </c>
      <c r="C49" s="40" t="s">
        <v>185</v>
      </c>
      <c r="D49" s="40" t="s">
        <v>168</v>
      </c>
      <c r="E49" s="41">
        <f t="shared" si="0"/>
        <v>18.700222</v>
      </c>
      <c r="F49" s="41">
        <v>18.700222</v>
      </c>
      <c r="G49" s="41"/>
      <c r="H49" s="41"/>
      <c r="I49" s="42"/>
      <c r="J49" s="40" t="s">
        <v>168</v>
      </c>
      <c r="K49" s="41">
        <f t="shared" si="1"/>
        <v>18.700222</v>
      </c>
      <c r="L49" s="41">
        <v>18.700222</v>
      </c>
      <c r="M49" s="41"/>
      <c r="N49" s="41"/>
      <c r="O49" s="42"/>
      <c r="P49" s="27" t="s">
        <v>297</v>
      </c>
    </row>
    <row r="50" s="6" customFormat="1" ht="37.5" spans="1:235">
      <c r="A50" s="18"/>
      <c r="B50" s="40"/>
      <c r="C50" s="40"/>
      <c r="D50" s="40" t="s">
        <v>169</v>
      </c>
      <c r="E50" s="41">
        <f t="shared" si="0"/>
        <v>42.84</v>
      </c>
      <c r="F50" s="41"/>
      <c r="G50" s="41"/>
      <c r="H50" s="41"/>
      <c r="I50" s="41">
        <v>42.84</v>
      </c>
      <c r="J50" s="40" t="s">
        <v>169</v>
      </c>
      <c r="K50" s="41">
        <f t="shared" si="1"/>
        <v>36.84</v>
      </c>
      <c r="L50" s="41"/>
      <c r="M50" s="41"/>
      <c r="N50" s="41"/>
      <c r="O50" s="49">
        <f>42.84-6</f>
        <v>36.84</v>
      </c>
      <c r="P50" s="27"/>
      <c r="Q50" s="6">
        <v>6</v>
      </c>
    </row>
    <row r="51" s="6" customFormat="1" ht="37.5" spans="1:235">
      <c r="A51" s="18">
        <v>22</v>
      </c>
      <c r="B51" s="40" t="s">
        <v>193</v>
      </c>
      <c r="C51" s="40" t="s">
        <v>185</v>
      </c>
      <c r="D51" s="40" t="s">
        <v>168</v>
      </c>
      <c r="E51" s="41">
        <f t="shared" si="0"/>
        <v>5.63</v>
      </c>
      <c r="F51" s="41">
        <v>5.63</v>
      </c>
      <c r="G51" s="41"/>
      <c r="H51" s="41"/>
      <c r="I51" s="41"/>
      <c r="J51" s="40" t="s">
        <v>168</v>
      </c>
      <c r="K51" s="41">
        <f t="shared" si="1"/>
        <v>5.63</v>
      </c>
      <c r="L51" s="41">
        <v>5.63</v>
      </c>
      <c r="M51" s="41"/>
      <c r="N51" s="41"/>
      <c r="O51" s="41"/>
      <c r="P51" s="26" t="s">
        <v>298</v>
      </c>
    </row>
    <row r="52" s="6" customFormat="1" ht="37.5" spans="1:235">
      <c r="A52" s="18">
        <v>23</v>
      </c>
      <c r="B52" s="40" t="s">
        <v>194</v>
      </c>
      <c r="C52" s="40" t="s">
        <v>185</v>
      </c>
      <c r="D52" s="40" t="s">
        <v>168</v>
      </c>
      <c r="E52" s="41">
        <f t="shared" si="0"/>
        <v>37.8</v>
      </c>
      <c r="F52" s="41">
        <v>37.8</v>
      </c>
      <c r="G52" s="41"/>
      <c r="H52" s="41"/>
      <c r="I52" s="42"/>
      <c r="J52" s="40" t="s">
        <v>168</v>
      </c>
      <c r="K52" s="41">
        <f t="shared" si="1"/>
        <v>37.8</v>
      </c>
      <c r="L52" s="41">
        <v>37.8</v>
      </c>
      <c r="M52" s="41"/>
      <c r="N52" s="41"/>
      <c r="O52" s="42"/>
      <c r="P52" s="26" t="s">
        <v>298</v>
      </c>
    </row>
    <row r="53" s="6" customFormat="1" ht="37.5" spans="1:235">
      <c r="A53" s="18"/>
      <c r="B53" s="40"/>
      <c r="C53" s="40"/>
      <c r="D53" s="40" t="s">
        <v>169</v>
      </c>
      <c r="E53" s="41">
        <f t="shared" si="0"/>
        <v>15.2</v>
      </c>
      <c r="F53" s="42"/>
      <c r="G53" s="41"/>
      <c r="H53" s="41"/>
      <c r="I53" s="41">
        <v>15.2</v>
      </c>
      <c r="J53" s="40" t="s">
        <v>169</v>
      </c>
      <c r="K53" s="41">
        <f t="shared" si="1"/>
        <v>9.2</v>
      </c>
      <c r="L53" s="42"/>
      <c r="M53" s="41"/>
      <c r="N53" s="41"/>
      <c r="O53" s="49">
        <f>15.2-6</f>
        <v>9.2</v>
      </c>
      <c r="P53" s="26"/>
      <c r="Q53" s="6">
        <v>6</v>
      </c>
    </row>
    <row r="54" s="6" customFormat="1" ht="37.5" spans="1:235">
      <c r="A54" s="18">
        <v>24</v>
      </c>
      <c r="B54" s="40" t="s">
        <v>195</v>
      </c>
      <c r="C54" s="40" t="s">
        <v>167</v>
      </c>
      <c r="D54" s="40" t="s">
        <v>168</v>
      </c>
      <c r="E54" s="41">
        <f t="shared" si="0"/>
        <v>1995.935</v>
      </c>
      <c r="F54" s="41">
        <v>1095.935</v>
      </c>
      <c r="G54" s="41">
        <v>900</v>
      </c>
      <c r="H54" s="41"/>
      <c r="I54" s="41"/>
      <c r="J54" s="40" t="s">
        <v>168</v>
      </c>
      <c r="K54" s="41">
        <f t="shared" si="1"/>
        <v>1835.935</v>
      </c>
      <c r="L54" s="41">
        <v>1095.935</v>
      </c>
      <c r="M54" s="50">
        <f>900-160</f>
        <v>740</v>
      </c>
      <c r="N54" s="41"/>
      <c r="O54" s="41"/>
      <c r="P54" s="27"/>
      <c r="Q54" s="6">
        <v>160</v>
      </c>
    </row>
    <row r="55" s="6" customFormat="1" ht="37.5" spans="1:235">
      <c r="A55" s="18">
        <v>25</v>
      </c>
      <c r="B55" s="40" t="s">
        <v>196</v>
      </c>
      <c r="C55" s="40" t="s">
        <v>167</v>
      </c>
      <c r="D55" s="40" t="s">
        <v>168</v>
      </c>
      <c r="E55" s="41">
        <f t="shared" si="0"/>
        <v>300</v>
      </c>
      <c r="F55" s="41">
        <v>200</v>
      </c>
      <c r="G55" s="41">
        <v>100</v>
      </c>
      <c r="H55" s="41"/>
      <c r="I55" s="41"/>
      <c r="J55" s="40" t="s">
        <v>168</v>
      </c>
      <c r="K55" s="41">
        <f t="shared" si="1"/>
        <v>230</v>
      </c>
      <c r="L55" s="50">
        <f>200-16</f>
        <v>184</v>
      </c>
      <c r="M55" s="50">
        <f>100-54</f>
        <v>46</v>
      </c>
      <c r="N55" s="41"/>
      <c r="O55" s="41"/>
      <c r="P55" s="27">
        <v>16</v>
      </c>
      <c r="Q55" s="6">
        <v>70</v>
      </c>
      <c r="R55" s="6">
        <v>54</v>
      </c>
    </row>
    <row r="56" s="6" customFormat="1" ht="56.25" spans="1:235">
      <c r="A56" s="18">
        <v>26</v>
      </c>
      <c r="B56" s="40" t="s">
        <v>197</v>
      </c>
      <c r="C56" s="40" t="s">
        <v>198</v>
      </c>
      <c r="D56" s="40" t="s">
        <v>168</v>
      </c>
      <c r="E56" s="41">
        <f t="shared" si="0"/>
        <v>587.945</v>
      </c>
      <c r="F56" s="41">
        <v>292.945</v>
      </c>
      <c r="G56" s="41">
        <v>295</v>
      </c>
      <c r="H56" s="41"/>
      <c r="I56" s="41"/>
      <c r="J56" s="40" t="s">
        <v>168</v>
      </c>
      <c r="K56" s="41">
        <f t="shared" si="1"/>
        <v>517.945</v>
      </c>
      <c r="L56" s="41">
        <v>292.945</v>
      </c>
      <c r="M56" s="50">
        <f>295-70</f>
        <v>225</v>
      </c>
      <c r="N56" s="41"/>
      <c r="O56" s="41"/>
      <c r="P56" s="27"/>
      <c r="Q56" s="6">
        <v>70</v>
      </c>
    </row>
    <row r="57" s="6" customFormat="1" ht="37.5" spans="1:235">
      <c r="A57" s="18">
        <v>27</v>
      </c>
      <c r="B57" s="40" t="s">
        <v>199</v>
      </c>
      <c r="C57" s="40" t="s">
        <v>200</v>
      </c>
      <c r="D57" s="40" t="s">
        <v>168</v>
      </c>
      <c r="E57" s="41">
        <f t="shared" si="0"/>
        <v>1330.735317</v>
      </c>
      <c r="F57" s="41">
        <v>541.476</v>
      </c>
      <c r="G57" s="41">
        <v>789.259317</v>
      </c>
      <c r="H57" s="41"/>
      <c r="I57" s="41"/>
      <c r="J57" s="40" t="s">
        <v>168</v>
      </c>
      <c r="K57" s="41">
        <f t="shared" si="1"/>
        <v>1330.735317</v>
      </c>
      <c r="L57" s="41">
        <v>541.476</v>
      </c>
      <c r="M57" s="49">
        <f>789.259317</f>
        <v>789.259317</v>
      </c>
      <c r="N57" s="41"/>
      <c r="O57" s="41"/>
      <c r="P57" s="27"/>
      <c r="Q57" s="1">
        <v>-90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</row>
    <row r="58" s="6" customFormat="1" ht="56.25" spans="1:235">
      <c r="A58" s="18">
        <v>28</v>
      </c>
      <c r="B58" s="40" t="s">
        <v>201</v>
      </c>
      <c r="C58" s="40" t="s">
        <v>200</v>
      </c>
      <c r="D58" s="40" t="s">
        <v>168</v>
      </c>
      <c r="E58" s="41">
        <f t="shared" si="0"/>
        <v>300</v>
      </c>
      <c r="F58" s="41">
        <v>180</v>
      </c>
      <c r="G58" s="41">
        <v>120</v>
      </c>
      <c r="H58" s="41"/>
      <c r="I58" s="41"/>
      <c r="J58" s="40" t="s">
        <v>168</v>
      </c>
      <c r="K58" s="41">
        <f t="shared" si="1"/>
        <v>300</v>
      </c>
      <c r="L58" s="41">
        <v>180</v>
      </c>
      <c r="M58" s="41">
        <v>120</v>
      </c>
      <c r="N58" s="41"/>
      <c r="O58" s="41"/>
      <c r="P58" s="27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</row>
    <row r="59" s="6" customFormat="1" ht="37.5" spans="1:235">
      <c r="A59" s="18">
        <v>29</v>
      </c>
      <c r="B59" s="40" t="s">
        <v>202</v>
      </c>
      <c r="C59" s="40" t="s">
        <v>200</v>
      </c>
      <c r="D59" s="40" t="s">
        <v>168</v>
      </c>
      <c r="E59" s="41">
        <f t="shared" si="0"/>
        <v>260</v>
      </c>
      <c r="F59" s="41">
        <v>150</v>
      </c>
      <c r="G59" s="41">
        <v>110</v>
      </c>
      <c r="H59" s="41"/>
      <c r="I59" s="41"/>
      <c r="J59" s="40" t="s">
        <v>168</v>
      </c>
      <c r="K59" s="41">
        <f t="shared" si="1"/>
        <v>205</v>
      </c>
      <c r="L59" s="41">
        <v>150</v>
      </c>
      <c r="M59" s="50">
        <f>110-55</f>
        <v>55</v>
      </c>
      <c r="N59" s="41"/>
      <c r="O59" s="41"/>
      <c r="P59" s="27"/>
      <c r="Q59" s="1">
        <v>55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</row>
    <row r="60" s="6" customFormat="1" ht="75" spans="1:235">
      <c r="A60" s="18">
        <v>30</v>
      </c>
      <c r="B60" s="40" t="s">
        <v>203</v>
      </c>
      <c r="C60" s="40" t="s">
        <v>185</v>
      </c>
      <c r="D60" s="40" t="s">
        <v>168</v>
      </c>
      <c r="E60" s="41">
        <f t="shared" si="0"/>
        <v>180</v>
      </c>
      <c r="F60" s="41">
        <v>180</v>
      </c>
      <c r="G60" s="41"/>
      <c r="H60" s="41"/>
      <c r="I60" s="41"/>
      <c r="J60" s="51" t="s">
        <v>168</v>
      </c>
      <c r="K60" s="49">
        <f t="shared" si="1"/>
        <v>170</v>
      </c>
      <c r="L60" s="49">
        <f>180-10</f>
        <v>170</v>
      </c>
      <c r="M60" s="41"/>
      <c r="N60" s="41"/>
      <c r="O60" s="41"/>
      <c r="P60" s="26" t="s">
        <v>299</v>
      </c>
      <c r="Q60" s="6">
        <v>10</v>
      </c>
    </row>
    <row r="61" s="6" customFormat="1" ht="79" customHeight="1" spans="1:235">
      <c r="A61" s="18">
        <v>31</v>
      </c>
      <c r="B61" s="40" t="s">
        <v>204</v>
      </c>
      <c r="C61" s="40" t="s">
        <v>167</v>
      </c>
      <c r="D61" s="40" t="s">
        <v>168</v>
      </c>
      <c r="E61" s="41">
        <f t="shared" si="0"/>
        <v>350</v>
      </c>
      <c r="F61" s="41">
        <v>350</v>
      </c>
      <c r="G61" s="41"/>
      <c r="H61" s="41"/>
      <c r="I61" s="41"/>
      <c r="J61" s="40" t="s">
        <v>168</v>
      </c>
      <c r="K61" s="41">
        <f t="shared" si="1"/>
        <v>350</v>
      </c>
      <c r="L61" s="41">
        <f>350</f>
        <v>350</v>
      </c>
      <c r="M61" s="41"/>
      <c r="N61" s="41"/>
      <c r="O61" s="41"/>
      <c r="P61" s="26" t="s">
        <v>300</v>
      </c>
    </row>
    <row r="62" s="6" customFormat="1" ht="37.5" spans="1:235">
      <c r="A62" s="18">
        <v>32</v>
      </c>
      <c r="B62" s="40" t="s">
        <v>205</v>
      </c>
      <c r="C62" s="40" t="s">
        <v>185</v>
      </c>
      <c r="D62" s="40" t="s">
        <v>168</v>
      </c>
      <c r="E62" s="41">
        <f t="shared" si="0"/>
        <v>100.220683</v>
      </c>
      <c r="F62" s="41">
        <v>88.95</v>
      </c>
      <c r="G62" s="41">
        <v>11.270683</v>
      </c>
      <c r="H62" s="42"/>
      <c r="I62" s="41"/>
      <c r="J62" s="40" t="s">
        <v>168</v>
      </c>
      <c r="K62" s="41">
        <f t="shared" si="1"/>
        <v>100.220683</v>
      </c>
      <c r="L62" s="41">
        <v>88.95</v>
      </c>
      <c r="M62" s="41">
        <v>11.270683</v>
      </c>
      <c r="N62" s="42"/>
      <c r="O62" s="41"/>
      <c r="P62" s="27"/>
    </row>
    <row r="63" s="6" customFormat="1" ht="37.5" spans="1:235">
      <c r="A63" s="18"/>
      <c r="B63" s="40"/>
      <c r="C63" s="40"/>
      <c r="D63" s="40" t="s">
        <v>186</v>
      </c>
      <c r="E63" s="41">
        <f t="shared" si="0"/>
        <v>176.879317</v>
      </c>
      <c r="F63" s="41"/>
      <c r="G63" s="41"/>
      <c r="H63" s="41">
        <v>176.879317</v>
      </c>
      <c r="I63" s="41"/>
      <c r="J63" s="40" t="s">
        <v>186</v>
      </c>
      <c r="K63" s="41">
        <f t="shared" si="1"/>
        <v>148.879317</v>
      </c>
      <c r="L63" s="41"/>
      <c r="M63" s="41"/>
      <c r="N63" s="50">
        <f>176.879317-28</f>
        <v>148.879317</v>
      </c>
      <c r="O63" s="41"/>
      <c r="P63" s="27"/>
      <c r="Q63" s="6">
        <v>28</v>
      </c>
    </row>
    <row r="64" s="6" customFormat="1" ht="37.5" spans="1:235">
      <c r="A64" s="18">
        <v>33</v>
      </c>
      <c r="B64" s="40" t="s">
        <v>206</v>
      </c>
      <c r="C64" s="40" t="s">
        <v>185</v>
      </c>
      <c r="D64" s="40" t="s">
        <v>168</v>
      </c>
      <c r="E64" s="41">
        <f t="shared" si="0"/>
        <v>5.73</v>
      </c>
      <c r="F64" s="41">
        <v>5.73</v>
      </c>
      <c r="G64" s="41"/>
      <c r="H64" s="42"/>
      <c r="I64" s="41"/>
      <c r="J64" s="40" t="s">
        <v>168</v>
      </c>
      <c r="K64" s="41">
        <f t="shared" si="1"/>
        <v>5.73</v>
      </c>
      <c r="L64" s="41">
        <v>5.73</v>
      </c>
      <c r="M64" s="41"/>
      <c r="N64" s="42"/>
      <c r="O64" s="41"/>
      <c r="P64" s="27"/>
    </row>
    <row r="65" s="6" customFormat="1" ht="37.5" spans="1:17">
      <c r="A65" s="18"/>
      <c r="B65" s="40"/>
      <c r="C65" s="40"/>
      <c r="D65" s="40" t="s">
        <v>186</v>
      </c>
      <c r="E65" s="41">
        <f t="shared" si="0"/>
        <v>12.11</v>
      </c>
      <c r="F65" s="41"/>
      <c r="G65" s="41"/>
      <c r="H65" s="41">
        <v>12.11</v>
      </c>
      <c r="I65" s="41"/>
      <c r="J65" s="40" t="s">
        <v>186</v>
      </c>
      <c r="K65" s="41">
        <f t="shared" si="1"/>
        <v>12.11</v>
      </c>
      <c r="L65" s="41"/>
      <c r="M65" s="41"/>
      <c r="N65" s="41">
        <v>12.11</v>
      </c>
      <c r="O65" s="41"/>
      <c r="P65" s="27"/>
    </row>
    <row r="66" s="6" customFormat="1" ht="37.5" spans="1:17">
      <c r="A66" s="18">
        <v>34</v>
      </c>
      <c r="B66" s="40" t="s">
        <v>207</v>
      </c>
      <c r="C66" s="40" t="s">
        <v>185</v>
      </c>
      <c r="D66" s="40" t="s">
        <v>168</v>
      </c>
      <c r="E66" s="41">
        <f t="shared" si="0"/>
        <v>30.49</v>
      </c>
      <c r="F66" s="41">
        <v>30.49</v>
      </c>
      <c r="G66" s="41"/>
      <c r="H66" s="42"/>
      <c r="I66" s="41"/>
      <c r="J66" s="40" t="s">
        <v>168</v>
      </c>
      <c r="K66" s="41">
        <f t="shared" si="1"/>
        <v>30.49</v>
      </c>
      <c r="L66" s="41">
        <v>30.49</v>
      </c>
      <c r="M66" s="41"/>
      <c r="N66" s="42"/>
      <c r="O66" s="41"/>
      <c r="P66" s="27"/>
    </row>
    <row r="67" s="6" customFormat="1" ht="37.5" spans="1:17">
      <c r="A67" s="18"/>
      <c r="B67" s="40"/>
      <c r="C67" s="40"/>
      <c r="D67" s="40" t="s">
        <v>186</v>
      </c>
      <c r="E67" s="41">
        <f t="shared" si="0"/>
        <v>45.11</v>
      </c>
      <c r="F67" s="41"/>
      <c r="G67" s="41"/>
      <c r="H67" s="41">
        <v>45.11</v>
      </c>
      <c r="I67" s="41"/>
      <c r="J67" s="40" t="s">
        <v>186</v>
      </c>
      <c r="K67" s="41">
        <f t="shared" si="1"/>
        <v>37.11</v>
      </c>
      <c r="L67" s="41"/>
      <c r="M67" s="41"/>
      <c r="N67" s="50">
        <f>45.11-8</f>
        <v>37.11</v>
      </c>
      <c r="O67" s="41"/>
      <c r="P67" s="27"/>
      <c r="Q67" s="6">
        <v>8</v>
      </c>
    </row>
    <row r="68" s="6" customFormat="1" ht="37.5" spans="1:17">
      <c r="A68" s="18">
        <v>35</v>
      </c>
      <c r="B68" s="40" t="s">
        <v>208</v>
      </c>
      <c r="C68" s="40" t="s">
        <v>185</v>
      </c>
      <c r="D68" s="40" t="s">
        <v>168</v>
      </c>
      <c r="E68" s="41">
        <f t="shared" si="0"/>
        <v>24.03</v>
      </c>
      <c r="F68" s="41">
        <v>24.03</v>
      </c>
      <c r="G68" s="41"/>
      <c r="H68" s="42"/>
      <c r="I68" s="41"/>
      <c r="J68" s="40" t="s">
        <v>168</v>
      </c>
      <c r="K68" s="41">
        <f t="shared" si="1"/>
        <v>24.03</v>
      </c>
      <c r="L68" s="41">
        <v>24.03</v>
      </c>
      <c r="M68" s="41"/>
      <c r="N68" s="42"/>
      <c r="O68" s="41"/>
      <c r="P68" s="27"/>
    </row>
    <row r="69" s="6" customFormat="1" ht="37.5" spans="1:17">
      <c r="A69" s="18"/>
      <c r="B69" s="40"/>
      <c r="C69" s="40"/>
      <c r="D69" s="40" t="s">
        <v>186</v>
      </c>
      <c r="E69" s="41">
        <f t="shared" si="0"/>
        <v>55.39</v>
      </c>
      <c r="F69" s="41"/>
      <c r="G69" s="41"/>
      <c r="H69" s="41">
        <v>55.39</v>
      </c>
      <c r="I69" s="41"/>
      <c r="J69" s="40" t="s">
        <v>186</v>
      </c>
      <c r="K69" s="41">
        <f t="shared" si="1"/>
        <v>47.39</v>
      </c>
      <c r="L69" s="41"/>
      <c r="M69" s="41"/>
      <c r="N69" s="50">
        <f>55.39-8</f>
        <v>47.39</v>
      </c>
      <c r="O69" s="41"/>
      <c r="P69" s="27"/>
      <c r="Q69" s="6">
        <v>8</v>
      </c>
    </row>
    <row r="70" s="6" customFormat="1" ht="56.25" spans="1:17">
      <c r="A70" s="18">
        <v>36</v>
      </c>
      <c r="B70" s="40" t="s">
        <v>209</v>
      </c>
      <c r="C70" s="40" t="s">
        <v>185</v>
      </c>
      <c r="D70" s="40" t="s">
        <v>169</v>
      </c>
      <c r="E70" s="41">
        <f t="shared" si="0"/>
        <v>44</v>
      </c>
      <c r="F70" s="41"/>
      <c r="G70" s="41"/>
      <c r="H70" s="41"/>
      <c r="I70" s="41">
        <v>44</v>
      </c>
      <c r="J70" s="40" t="s">
        <v>169</v>
      </c>
      <c r="K70" s="41">
        <f t="shared" si="1"/>
        <v>38.23</v>
      </c>
      <c r="L70" s="41"/>
      <c r="M70" s="41"/>
      <c r="N70" s="41"/>
      <c r="O70" s="50">
        <f>44-5.77</f>
        <v>38.23</v>
      </c>
      <c r="P70" s="27"/>
      <c r="Q70" s="6">
        <v>5.77</v>
      </c>
    </row>
    <row r="71" s="6" customFormat="1" ht="37.5" spans="1:17">
      <c r="A71" s="18">
        <v>37</v>
      </c>
      <c r="B71" s="40" t="s">
        <v>210</v>
      </c>
      <c r="C71" s="40" t="s">
        <v>185</v>
      </c>
      <c r="D71" s="40" t="s">
        <v>168</v>
      </c>
      <c r="E71" s="41">
        <f t="shared" ref="E71:E134" si="2">F71+G71+H71+I71</f>
        <v>99.4</v>
      </c>
      <c r="F71" s="41">
        <v>42.6</v>
      </c>
      <c r="G71" s="41">
        <v>56.8</v>
      </c>
      <c r="H71" s="41"/>
      <c r="I71" s="42"/>
      <c r="J71" s="40" t="s">
        <v>168</v>
      </c>
      <c r="K71" s="41">
        <f t="shared" ref="K71:K134" si="3">L71+M71+N71+O71</f>
        <v>99.4</v>
      </c>
      <c r="L71" s="41">
        <v>42.6</v>
      </c>
      <c r="M71" s="41">
        <v>56.8</v>
      </c>
      <c r="N71" s="41"/>
      <c r="O71" s="42"/>
      <c r="P71" s="27"/>
    </row>
    <row r="72" s="6" customFormat="1" ht="37.5" spans="1:17">
      <c r="A72" s="18"/>
      <c r="B72" s="40"/>
      <c r="C72" s="40"/>
      <c r="D72" s="40" t="s">
        <v>169</v>
      </c>
      <c r="E72" s="41">
        <f t="shared" si="2"/>
        <v>42.6</v>
      </c>
      <c r="F72" s="41"/>
      <c r="G72" s="41"/>
      <c r="H72" s="41"/>
      <c r="I72" s="41">
        <v>42.6</v>
      </c>
      <c r="J72" s="40" t="s">
        <v>169</v>
      </c>
      <c r="K72" s="41">
        <f t="shared" si="3"/>
        <v>26.2</v>
      </c>
      <c r="L72" s="41"/>
      <c r="M72" s="41"/>
      <c r="N72" s="41"/>
      <c r="O72" s="50">
        <f>42.6-16.4</f>
        <v>26.2</v>
      </c>
      <c r="P72" s="27"/>
      <c r="Q72" s="6">
        <v>16.4</v>
      </c>
    </row>
    <row r="73" s="6" customFormat="1" ht="37.5" spans="1:17">
      <c r="A73" s="18">
        <v>38</v>
      </c>
      <c r="B73" s="40" t="s">
        <v>211</v>
      </c>
      <c r="C73" s="40" t="s">
        <v>185</v>
      </c>
      <c r="D73" s="40" t="s">
        <v>168</v>
      </c>
      <c r="E73" s="41">
        <f t="shared" si="2"/>
        <v>34.3</v>
      </c>
      <c r="F73" s="41">
        <v>14.7</v>
      </c>
      <c r="G73" s="41">
        <v>19.6</v>
      </c>
      <c r="H73" s="41"/>
      <c r="I73" s="42"/>
      <c r="J73" s="40" t="s">
        <v>168</v>
      </c>
      <c r="K73" s="41">
        <f t="shared" si="3"/>
        <v>34.3</v>
      </c>
      <c r="L73" s="41">
        <v>14.7</v>
      </c>
      <c r="M73" s="41">
        <v>19.6</v>
      </c>
      <c r="N73" s="41"/>
      <c r="O73" s="42"/>
      <c r="P73" s="26" t="s">
        <v>301</v>
      </c>
    </row>
    <row r="74" s="6" customFormat="1" ht="37.5" spans="1:17">
      <c r="A74" s="18"/>
      <c r="B74" s="40"/>
      <c r="C74" s="40"/>
      <c r="D74" s="40" t="s">
        <v>169</v>
      </c>
      <c r="E74" s="41">
        <f t="shared" si="2"/>
        <v>14.7</v>
      </c>
      <c r="F74" s="41"/>
      <c r="G74" s="41"/>
      <c r="H74" s="41"/>
      <c r="I74" s="41">
        <v>14.7</v>
      </c>
      <c r="J74" s="40" t="s">
        <v>169</v>
      </c>
      <c r="K74" s="41">
        <f t="shared" si="3"/>
        <v>9.7</v>
      </c>
      <c r="L74" s="41"/>
      <c r="M74" s="41"/>
      <c r="N74" s="41"/>
      <c r="O74" s="50">
        <f>14.7-5</f>
        <v>9.7</v>
      </c>
      <c r="P74" s="26"/>
      <c r="Q74" s="6">
        <v>5</v>
      </c>
    </row>
    <row r="75" s="6" customFormat="1" ht="37.5" spans="1:17">
      <c r="A75" s="18">
        <v>39</v>
      </c>
      <c r="B75" s="40" t="s">
        <v>212</v>
      </c>
      <c r="C75" s="40" t="s">
        <v>185</v>
      </c>
      <c r="D75" s="40" t="s">
        <v>168</v>
      </c>
      <c r="E75" s="41">
        <f t="shared" si="2"/>
        <v>24.5</v>
      </c>
      <c r="F75" s="41">
        <v>10.5</v>
      </c>
      <c r="G75" s="41">
        <v>14</v>
      </c>
      <c r="H75" s="41"/>
      <c r="I75" s="42"/>
      <c r="J75" s="40" t="s">
        <v>168</v>
      </c>
      <c r="K75" s="41">
        <f t="shared" si="3"/>
        <v>24.5</v>
      </c>
      <c r="L75" s="41">
        <v>10.5</v>
      </c>
      <c r="M75" s="41">
        <v>14</v>
      </c>
      <c r="N75" s="41"/>
      <c r="O75" s="42"/>
      <c r="P75" s="27"/>
    </row>
    <row r="76" s="6" customFormat="1" ht="37.5" spans="1:17">
      <c r="A76" s="18"/>
      <c r="B76" s="40"/>
      <c r="C76" s="40"/>
      <c r="D76" s="40" t="s">
        <v>169</v>
      </c>
      <c r="E76" s="41">
        <f t="shared" si="2"/>
        <v>10.5</v>
      </c>
      <c r="F76" s="41"/>
      <c r="G76" s="41"/>
      <c r="H76" s="41"/>
      <c r="I76" s="41">
        <v>10.5</v>
      </c>
      <c r="J76" s="40" t="s">
        <v>169</v>
      </c>
      <c r="K76" s="41">
        <f t="shared" si="3"/>
        <v>5.5</v>
      </c>
      <c r="L76" s="41"/>
      <c r="M76" s="41"/>
      <c r="N76" s="41"/>
      <c r="O76" s="50">
        <f>10.5-5</f>
        <v>5.5</v>
      </c>
      <c r="P76" s="27"/>
      <c r="Q76" s="6">
        <v>5</v>
      </c>
    </row>
    <row r="77" s="6" customFormat="1" ht="37.5" spans="1:17">
      <c r="A77" s="18">
        <v>40</v>
      </c>
      <c r="B77" s="40" t="s">
        <v>213</v>
      </c>
      <c r="C77" s="40" t="s">
        <v>185</v>
      </c>
      <c r="D77" s="40" t="s">
        <v>168</v>
      </c>
      <c r="E77" s="41">
        <f t="shared" si="2"/>
        <v>17.5</v>
      </c>
      <c r="F77" s="41">
        <v>7.5</v>
      </c>
      <c r="G77" s="41">
        <v>10</v>
      </c>
      <c r="H77" s="41"/>
      <c r="I77" s="42"/>
      <c r="J77" s="40" t="s">
        <v>168</v>
      </c>
      <c r="K77" s="41">
        <f t="shared" si="3"/>
        <v>17.5</v>
      </c>
      <c r="L77" s="41">
        <v>7.5</v>
      </c>
      <c r="M77" s="41">
        <v>10</v>
      </c>
      <c r="N77" s="41"/>
      <c r="O77" s="42"/>
      <c r="P77" s="27"/>
    </row>
    <row r="78" s="6" customFormat="1" ht="37.5" spans="1:17">
      <c r="A78" s="18"/>
      <c r="B78" s="40"/>
      <c r="C78" s="40"/>
      <c r="D78" s="40" t="s">
        <v>169</v>
      </c>
      <c r="E78" s="41">
        <f t="shared" si="2"/>
        <v>7.5</v>
      </c>
      <c r="F78" s="41"/>
      <c r="G78" s="41"/>
      <c r="H78" s="41"/>
      <c r="I78" s="41">
        <v>7.5</v>
      </c>
      <c r="J78" s="40" t="s">
        <v>169</v>
      </c>
      <c r="K78" s="41">
        <f t="shared" si="3"/>
        <v>3.5</v>
      </c>
      <c r="L78" s="41"/>
      <c r="M78" s="41"/>
      <c r="N78" s="41"/>
      <c r="O78" s="50">
        <f>7.5-4</f>
        <v>3.5</v>
      </c>
      <c r="P78" s="27"/>
      <c r="Q78" s="6">
        <v>4</v>
      </c>
    </row>
    <row r="79" s="6" customFormat="1" ht="37.5" spans="1:17">
      <c r="A79" s="18">
        <v>41</v>
      </c>
      <c r="B79" s="40" t="s">
        <v>214</v>
      </c>
      <c r="C79" s="40" t="s">
        <v>185</v>
      </c>
      <c r="D79" s="40" t="s">
        <v>168</v>
      </c>
      <c r="E79" s="41">
        <f t="shared" si="2"/>
        <v>22.4</v>
      </c>
      <c r="F79" s="41">
        <v>9.6</v>
      </c>
      <c r="G79" s="41">
        <v>12.8</v>
      </c>
      <c r="H79" s="41"/>
      <c r="I79" s="42"/>
      <c r="J79" s="40" t="s">
        <v>168</v>
      </c>
      <c r="K79" s="41">
        <f t="shared" si="3"/>
        <v>22.4</v>
      </c>
      <c r="L79" s="41">
        <v>9.6</v>
      </c>
      <c r="M79" s="41">
        <v>12.8</v>
      </c>
      <c r="N79" s="41"/>
      <c r="O79" s="42"/>
      <c r="P79" s="27"/>
    </row>
    <row r="80" s="6" customFormat="1" ht="37.5" spans="1:17">
      <c r="A80" s="18"/>
      <c r="B80" s="40"/>
      <c r="C80" s="40"/>
      <c r="D80" s="40" t="s">
        <v>169</v>
      </c>
      <c r="E80" s="41">
        <f t="shared" si="2"/>
        <v>9.6</v>
      </c>
      <c r="F80" s="41"/>
      <c r="G80" s="41"/>
      <c r="H80" s="41"/>
      <c r="I80" s="41">
        <v>9.6</v>
      </c>
      <c r="J80" s="40" t="s">
        <v>169</v>
      </c>
      <c r="K80" s="41">
        <f t="shared" si="3"/>
        <v>5.6</v>
      </c>
      <c r="L80" s="41"/>
      <c r="M80" s="41"/>
      <c r="N80" s="41"/>
      <c r="O80" s="50">
        <f>9.6-4</f>
        <v>5.6</v>
      </c>
      <c r="P80" s="27"/>
      <c r="Q80" s="6">
        <v>4</v>
      </c>
    </row>
    <row r="81" s="6" customFormat="1" ht="37.5" spans="1:17">
      <c r="A81" s="18">
        <v>42</v>
      </c>
      <c r="B81" s="40" t="s">
        <v>215</v>
      </c>
      <c r="C81" s="40" t="s">
        <v>185</v>
      </c>
      <c r="D81" s="40" t="s">
        <v>168</v>
      </c>
      <c r="E81" s="41">
        <f t="shared" si="2"/>
        <v>113.4</v>
      </c>
      <c r="F81" s="41">
        <v>48.6</v>
      </c>
      <c r="G81" s="41">
        <v>64.8</v>
      </c>
      <c r="H81" s="41"/>
      <c r="I81" s="42"/>
      <c r="J81" s="40" t="s">
        <v>168</v>
      </c>
      <c r="K81" s="41">
        <f t="shared" si="3"/>
        <v>131.4</v>
      </c>
      <c r="L81" s="41">
        <v>48.6</v>
      </c>
      <c r="M81" s="49">
        <f>64.8+18</f>
        <v>82.8</v>
      </c>
      <c r="N81" s="41"/>
      <c r="O81" s="42"/>
      <c r="P81" s="27"/>
    </row>
    <row r="82" s="6" customFormat="1" ht="37.5" spans="1:17">
      <c r="A82" s="18"/>
      <c r="B82" s="40"/>
      <c r="C82" s="40"/>
      <c r="D82" s="40" t="s">
        <v>186</v>
      </c>
      <c r="E82" s="41">
        <f t="shared" si="2"/>
        <v>20.3</v>
      </c>
      <c r="F82" s="41"/>
      <c r="G82" s="41"/>
      <c r="H82" s="41">
        <v>20.3</v>
      </c>
      <c r="I82" s="41"/>
      <c r="J82" s="40" t="s">
        <v>186</v>
      </c>
      <c r="K82" s="41">
        <f t="shared" si="3"/>
        <v>20.3</v>
      </c>
      <c r="L82" s="41"/>
      <c r="M82" s="41"/>
      <c r="N82" s="41">
        <v>20.3</v>
      </c>
      <c r="O82" s="41"/>
      <c r="P82" s="27"/>
    </row>
    <row r="83" s="6" customFormat="1" ht="37.5" spans="1:17">
      <c r="A83" s="18"/>
      <c r="B83" s="40"/>
      <c r="C83" s="40"/>
      <c r="D83" s="40" t="s">
        <v>169</v>
      </c>
      <c r="E83" s="41">
        <f t="shared" si="2"/>
        <v>28.3</v>
      </c>
      <c r="F83" s="41"/>
      <c r="G83" s="41"/>
      <c r="H83" s="42"/>
      <c r="I83" s="41">
        <v>28.3</v>
      </c>
      <c r="J83" s="40" t="s">
        <v>169</v>
      </c>
      <c r="K83" s="41">
        <f t="shared" si="3"/>
        <v>28.3</v>
      </c>
      <c r="L83" s="41"/>
      <c r="M83" s="41"/>
      <c r="N83" s="42"/>
      <c r="O83" s="41">
        <v>28.3</v>
      </c>
      <c r="P83" s="27"/>
      <c r="Q83" s="6">
        <v>-18</v>
      </c>
    </row>
    <row r="84" s="6" customFormat="1" ht="37.5" spans="1:17">
      <c r="A84" s="18">
        <v>43</v>
      </c>
      <c r="B84" s="40" t="s">
        <v>216</v>
      </c>
      <c r="C84" s="40" t="s">
        <v>185</v>
      </c>
      <c r="D84" s="40" t="s">
        <v>168</v>
      </c>
      <c r="E84" s="41">
        <f t="shared" si="2"/>
        <v>80.5</v>
      </c>
      <c r="F84" s="41">
        <v>34.5</v>
      </c>
      <c r="G84" s="41">
        <v>46</v>
      </c>
      <c r="H84" s="41"/>
      <c r="I84" s="41"/>
      <c r="J84" s="40" t="s">
        <v>168</v>
      </c>
      <c r="K84" s="41">
        <f t="shared" si="3"/>
        <v>80.5</v>
      </c>
      <c r="L84" s="41">
        <v>34.5</v>
      </c>
      <c r="M84" s="41">
        <v>46</v>
      </c>
      <c r="N84" s="41"/>
      <c r="O84" s="41"/>
      <c r="P84" s="27"/>
    </row>
    <row r="85" s="6" customFormat="1" ht="37.5" spans="1:17">
      <c r="A85" s="18"/>
      <c r="B85" s="40"/>
      <c r="C85" s="40"/>
      <c r="D85" s="40" t="s">
        <v>186</v>
      </c>
      <c r="E85" s="41">
        <f t="shared" si="2"/>
        <v>2.618</v>
      </c>
      <c r="F85" s="41"/>
      <c r="G85" s="41"/>
      <c r="H85" s="41">
        <v>2.618</v>
      </c>
      <c r="I85" s="41"/>
      <c r="J85" s="40" t="s">
        <v>186</v>
      </c>
      <c r="K85" s="41">
        <f t="shared" si="3"/>
        <v>2.618</v>
      </c>
      <c r="L85" s="41"/>
      <c r="M85" s="41"/>
      <c r="N85" s="41">
        <v>2.618</v>
      </c>
      <c r="O85" s="41"/>
      <c r="P85" s="27"/>
    </row>
    <row r="86" s="6" customFormat="1" ht="37.5" spans="1:17">
      <c r="A86" s="18"/>
      <c r="B86" s="40"/>
      <c r="C86" s="40"/>
      <c r="D86" s="40" t="s">
        <v>169</v>
      </c>
      <c r="E86" s="41">
        <f t="shared" si="2"/>
        <v>31.882</v>
      </c>
      <c r="F86" s="41"/>
      <c r="G86" s="41"/>
      <c r="H86" s="42"/>
      <c r="I86" s="41">
        <v>31.882</v>
      </c>
      <c r="J86" s="40" t="s">
        <v>169</v>
      </c>
      <c r="K86" s="41">
        <f t="shared" si="3"/>
        <v>19.882</v>
      </c>
      <c r="L86" s="41"/>
      <c r="M86" s="41"/>
      <c r="N86" s="42"/>
      <c r="O86" s="50">
        <f>31.882-12</f>
        <v>19.882</v>
      </c>
      <c r="P86" s="27"/>
      <c r="Q86" s="6">
        <v>12</v>
      </c>
    </row>
    <row r="87" s="6" customFormat="1" ht="37.5" spans="1:17">
      <c r="A87" s="18">
        <v>44</v>
      </c>
      <c r="B87" s="40" t="s">
        <v>217</v>
      </c>
      <c r="C87" s="40" t="s">
        <v>185</v>
      </c>
      <c r="D87" s="40" t="s">
        <v>168</v>
      </c>
      <c r="E87" s="41">
        <f t="shared" si="2"/>
        <v>38.5</v>
      </c>
      <c r="F87" s="41">
        <v>16.5</v>
      </c>
      <c r="G87" s="41">
        <v>22</v>
      </c>
      <c r="H87" s="41"/>
      <c r="I87" s="42"/>
      <c r="J87" s="40" t="s">
        <v>168</v>
      </c>
      <c r="K87" s="41">
        <f t="shared" si="3"/>
        <v>38.5</v>
      </c>
      <c r="L87" s="41">
        <v>16.5</v>
      </c>
      <c r="M87" s="41">
        <v>22</v>
      </c>
      <c r="N87" s="41"/>
      <c r="O87" s="42"/>
      <c r="P87" s="27"/>
    </row>
    <row r="88" s="6" customFormat="1" ht="37.5" spans="1:17">
      <c r="A88" s="18"/>
      <c r="B88" s="40"/>
      <c r="C88" s="40"/>
      <c r="D88" s="40" t="s">
        <v>169</v>
      </c>
      <c r="E88" s="41">
        <f t="shared" si="2"/>
        <v>16.5</v>
      </c>
      <c r="F88" s="41"/>
      <c r="G88" s="41"/>
      <c r="H88" s="41"/>
      <c r="I88" s="41">
        <v>16.5</v>
      </c>
      <c r="J88" s="40" t="s">
        <v>169</v>
      </c>
      <c r="K88" s="41">
        <f t="shared" si="3"/>
        <v>9.5</v>
      </c>
      <c r="L88" s="41"/>
      <c r="M88" s="41"/>
      <c r="N88" s="41"/>
      <c r="O88" s="50">
        <f>16.5-7</f>
        <v>9.5</v>
      </c>
      <c r="P88" s="27"/>
      <c r="Q88" s="6">
        <v>7</v>
      </c>
    </row>
    <row r="89" s="6" customFormat="1" ht="37.5" spans="1:17">
      <c r="A89" s="18">
        <v>45</v>
      </c>
      <c r="B89" s="40" t="s">
        <v>218</v>
      </c>
      <c r="C89" s="40" t="s">
        <v>185</v>
      </c>
      <c r="D89" s="40" t="s">
        <v>168</v>
      </c>
      <c r="E89" s="41">
        <f t="shared" si="2"/>
        <v>59.5</v>
      </c>
      <c r="F89" s="41">
        <v>25.5</v>
      </c>
      <c r="G89" s="41">
        <v>34</v>
      </c>
      <c r="H89" s="41"/>
      <c r="I89" s="42"/>
      <c r="J89" s="40" t="s">
        <v>168</v>
      </c>
      <c r="K89" s="41">
        <f t="shared" si="3"/>
        <v>59.5</v>
      </c>
      <c r="L89" s="41">
        <v>25.5</v>
      </c>
      <c r="M89" s="41">
        <v>34</v>
      </c>
      <c r="N89" s="41"/>
      <c r="O89" s="42"/>
      <c r="P89" s="27" t="s">
        <v>297</v>
      </c>
    </row>
    <row r="90" s="6" customFormat="1" ht="37.5" spans="1:17">
      <c r="A90" s="18"/>
      <c r="B90" s="40"/>
      <c r="C90" s="40"/>
      <c r="D90" s="40" t="s">
        <v>186</v>
      </c>
      <c r="E90" s="41">
        <f t="shared" si="2"/>
        <v>7.76</v>
      </c>
      <c r="F90" s="41"/>
      <c r="G90" s="41"/>
      <c r="H90" s="41">
        <v>7.76</v>
      </c>
      <c r="I90" s="41"/>
      <c r="J90" s="40" t="s">
        <v>186</v>
      </c>
      <c r="K90" s="41">
        <f t="shared" si="3"/>
        <v>7.76</v>
      </c>
      <c r="L90" s="41"/>
      <c r="M90" s="41"/>
      <c r="N90" s="41">
        <v>7.76</v>
      </c>
      <c r="O90" s="41"/>
      <c r="P90" s="27"/>
    </row>
    <row r="91" s="6" customFormat="1" ht="37.5" spans="1:17">
      <c r="A91" s="18"/>
      <c r="B91" s="40"/>
      <c r="C91" s="40"/>
      <c r="D91" s="40" t="s">
        <v>169</v>
      </c>
      <c r="E91" s="41">
        <f t="shared" si="2"/>
        <v>17.74</v>
      </c>
      <c r="F91" s="41"/>
      <c r="G91" s="41"/>
      <c r="H91" s="42"/>
      <c r="I91" s="41">
        <v>17.74</v>
      </c>
      <c r="J91" s="40" t="s">
        <v>169</v>
      </c>
      <c r="K91" s="41">
        <f t="shared" si="3"/>
        <v>8.74</v>
      </c>
      <c r="L91" s="41"/>
      <c r="M91" s="41"/>
      <c r="N91" s="42"/>
      <c r="O91" s="50">
        <f>17.74-9</f>
        <v>8.74</v>
      </c>
      <c r="P91" s="27"/>
      <c r="Q91" s="6">
        <v>9</v>
      </c>
    </row>
    <row r="92" s="6" customFormat="1" ht="56.25" spans="1:17">
      <c r="A92" s="18">
        <v>46</v>
      </c>
      <c r="B92" s="40" t="s">
        <v>219</v>
      </c>
      <c r="C92" s="40" t="s">
        <v>185</v>
      </c>
      <c r="D92" s="40" t="s">
        <v>169</v>
      </c>
      <c r="E92" s="41">
        <f t="shared" si="2"/>
        <v>14.48</v>
      </c>
      <c r="F92" s="41"/>
      <c r="G92" s="41"/>
      <c r="H92" s="41"/>
      <c r="I92" s="41">
        <v>14.48</v>
      </c>
      <c r="J92" s="40" t="s">
        <v>169</v>
      </c>
      <c r="K92" s="41">
        <f t="shared" si="3"/>
        <v>14.48</v>
      </c>
      <c r="L92" s="41"/>
      <c r="M92" s="41"/>
      <c r="N92" s="41"/>
      <c r="O92" s="41">
        <v>14.48</v>
      </c>
      <c r="P92" s="27"/>
    </row>
    <row r="93" s="6" customFormat="1" ht="56.25" spans="1:17">
      <c r="A93" s="18">
        <v>47</v>
      </c>
      <c r="B93" s="40" t="s">
        <v>220</v>
      </c>
      <c r="C93" s="40" t="s">
        <v>185</v>
      </c>
      <c r="D93" s="40" t="s">
        <v>186</v>
      </c>
      <c r="E93" s="41">
        <f t="shared" si="2"/>
        <v>10</v>
      </c>
      <c r="F93" s="41"/>
      <c r="G93" s="41"/>
      <c r="H93" s="41">
        <v>10</v>
      </c>
      <c r="I93" s="41"/>
      <c r="J93" s="40" t="s">
        <v>186</v>
      </c>
      <c r="K93" s="41">
        <f t="shared" si="3"/>
        <v>10</v>
      </c>
      <c r="L93" s="41"/>
      <c r="M93" s="41"/>
      <c r="N93" s="41">
        <v>10</v>
      </c>
      <c r="O93" s="41"/>
      <c r="P93" s="27"/>
    </row>
    <row r="94" s="6" customFormat="1" ht="56.25" spans="1:17">
      <c r="A94" s="18">
        <v>48</v>
      </c>
      <c r="B94" s="40" t="s">
        <v>221</v>
      </c>
      <c r="C94" s="40" t="s">
        <v>185</v>
      </c>
      <c r="D94" s="40" t="s">
        <v>186</v>
      </c>
      <c r="E94" s="41">
        <f t="shared" si="2"/>
        <v>10</v>
      </c>
      <c r="F94" s="41"/>
      <c r="G94" s="41"/>
      <c r="H94" s="41">
        <v>10</v>
      </c>
      <c r="I94" s="41"/>
      <c r="J94" s="40" t="s">
        <v>186</v>
      </c>
      <c r="K94" s="41">
        <f t="shared" si="3"/>
        <v>10</v>
      </c>
      <c r="L94" s="41"/>
      <c r="M94" s="41"/>
      <c r="N94" s="41">
        <v>10</v>
      </c>
      <c r="O94" s="41"/>
      <c r="P94" s="27"/>
    </row>
    <row r="95" s="6" customFormat="1" ht="56.25" spans="1:17">
      <c r="A95" s="18">
        <v>49</v>
      </c>
      <c r="B95" s="40" t="s">
        <v>222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17">
      <c r="A96" s="18">
        <v>50</v>
      </c>
      <c r="B96" s="40" t="s">
        <v>223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7">
      <c r="A97" s="18">
        <v>51</v>
      </c>
      <c r="B97" s="40" t="s">
        <v>224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7">
      <c r="A98" s="18">
        <v>52</v>
      </c>
      <c r="B98" s="40" t="s">
        <v>225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7">
      <c r="A99" s="18">
        <v>53</v>
      </c>
      <c r="B99" s="40" t="s">
        <v>226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37.5" spans="1:17">
      <c r="A100" s="18">
        <v>54</v>
      </c>
      <c r="B100" s="40" t="s">
        <v>87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37.5" spans="1:17">
      <c r="A101" s="18">
        <v>55</v>
      </c>
      <c r="B101" s="40" t="s">
        <v>227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56.25" spans="1:17">
      <c r="A102" s="18">
        <v>56</v>
      </c>
      <c r="B102" s="40" t="s">
        <v>228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7">
      <c r="A103" s="18">
        <v>57</v>
      </c>
      <c r="B103" s="40" t="s">
        <v>229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37.5" spans="1:17">
      <c r="A104" s="18">
        <v>58</v>
      </c>
      <c r="B104" s="40" t="s">
        <v>230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56.25" spans="1:17">
      <c r="A105" s="18">
        <v>59</v>
      </c>
      <c r="B105" s="40" t="s">
        <v>231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37.5" spans="1:17">
      <c r="A106" s="18">
        <v>60</v>
      </c>
      <c r="B106" s="40" t="s">
        <v>232</v>
      </c>
      <c r="C106" s="40" t="s">
        <v>167</v>
      </c>
      <c r="D106" s="40" t="s">
        <v>168</v>
      </c>
      <c r="E106" s="41">
        <f t="shared" si="2"/>
        <v>300</v>
      </c>
      <c r="F106" s="41">
        <v>120</v>
      </c>
      <c r="G106" s="41">
        <v>180</v>
      </c>
      <c r="H106" s="41"/>
      <c r="I106" s="42"/>
      <c r="J106" s="40" t="s">
        <v>168</v>
      </c>
      <c r="K106" s="41">
        <f t="shared" si="3"/>
        <v>300</v>
      </c>
      <c r="L106" s="41">
        <v>120</v>
      </c>
      <c r="M106" s="41">
        <v>180</v>
      </c>
      <c r="N106" s="41"/>
      <c r="O106" s="42"/>
      <c r="P106" s="26" t="s">
        <v>302</v>
      </c>
    </row>
    <row r="107" s="6" customFormat="1" ht="37.5" spans="1:17">
      <c r="A107" s="18"/>
      <c r="B107" s="40"/>
      <c r="C107" s="40"/>
      <c r="D107" s="40" t="s">
        <v>169</v>
      </c>
      <c r="E107" s="41">
        <f t="shared" si="2"/>
        <v>100</v>
      </c>
      <c r="F107" s="41"/>
      <c r="G107" s="41"/>
      <c r="H107" s="41"/>
      <c r="I107" s="41">
        <v>100</v>
      </c>
      <c r="J107" s="40" t="s">
        <v>169</v>
      </c>
      <c r="K107" s="41">
        <f t="shared" si="3"/>
        <v>65</v>
      </c>
      <c r="L107" s="41"/>
      <c r="M107" s="41"/>
      <c r="N107" s="41"/>
      <c r="O107" s="50">
        <f>100-35</f>
        <v>65</v>
      </c>
      <c r="P107" s="26"/>
      <c r="Q107" s="6">
        <v>35</v>
      </c>
    </row>
    <row r="108" s="6" customFormat="1" ht="37.5" spans="1:17">
      <c r="A108" s="18">
        <v>61</v>
      </c>
      <c r="B108" s="40" t="s">
        <v>233</v>
      </c>
      <c r="C108" s="40" t="s">
        <v>167</v>
      </c>
      <c r="D108" s="40" t="s">
        <v>168</v>
      </c>
      <c r="E108" s="41">
        <f t="shared" si="2"/>
        <v>170</v>
      </c>
      <c r="F108" s="41">
        <v>140</v>
      </c>
      <c r="G108" s="41">
        <v>30</v>
      </c>
      <c r="H108" s="41"/>
      <c r="I108" s="41"/>
      <c r="J108" s="40" t="s">
        <v>168</v>
      </c>
      <c r="K108" s="41">
        <f t="shared" si="3"/>
        <v>170</v>
      </c>
      <c r="L108" s="41">
        <v>140</v>
      </c>
      <c r="M108" s="41">
        <v>30</v>
      </c>
      <c r="N108" s="41"/>
      <c r="O108" s="41"/>
      <c r="P108" s="27"/>
    </row>
    <row r="109" s="6" customFormat="1" ht="37.5" spans="1:17">
      <c r="A109" s="18">
        <v>62</v>
      </c>
      <c r="B109" s="40" t="s">
        <v>234</v>
      </c>
      <c r="C109" s="40" t="s">
        <v>167</v>
      </c>
      <c r="D109" s="40" t="s">
        <v>168</v>
      </c>
      <c r="E109" s="41">
        <f t="shared" si="2"/>
        <v>200</v>
      </c>
      <c r="F109" s="41">
        <v>170</v>
      </c>
      <c r="G109" s="41">
        <v>30</v>
      </c>
      <c r="H109" s="41"/>
      <c r="I109" s="42"/>
      <c r="J109" s="40" t="s">
        <v>168</v>
      </c>
      <c r="K109" s="41">
        <f t="shared" si="3"/>
        <v>200</v>
      </c>
      <c r="L109" s="41">
        <v>170</v>
      </c>
      <c r="M109" s="41">
        <v>30</v>
      </c>
      <c r="N109" s="41"/>
      <c r="O109" s="42"/>
      <c r="P109" s="27"/>
    </row>
    <row r="110" s="6" customFormat="1" ht="37.5" spans="1:17">
      <c r="A110" s="18"/>
      <c r="B110" s="40"/>
      <c r="C110" s="40"/>
      <c r="D110" s="40" t="s">
        <v>169</v>
      </c>
      <c r="E110" s="41">
        <f t="shared" si="2"/>
        <v>60</v>
      </c>
      <c r="F110" s="41"/>
      <c r="G110" s="41"/>
      <c r="H110" s="41"/>
      <c r="I110" s="41">
        <v>60</v>
      </c>
      <c r="J110" s="40" t="s">
        <v>169</v>
      </c>
      <c r="K110" s="41">
        <f t="shared" si="3"/>
        <v>50</v>
      </c>
      <c r="L110" s="41"/>
      <c r="M110" s="41"/>
      <c r="N110" s="41"/>
      <c r="O110" s="49">
        <f>60-10</f>
        <v>50</v>
      </c>
      <c r="P110" s="27"/>
      <c r="Q110" s="6">
        <v>10</v>
      </c>
    </row>
    <row r="111" s="6" customFormat="1" ht="37.5" spans="1:17">
      <c r="A111" s="18">
        <v>63</v>
      </c>
      <c r="B111" s="40" t="s">
        <v>235</v>
      </c>
      <c r="C111" s="40" t="s">
        <v>167</v>
      </c>
      <c r="D111" s="40" t="s">
        <v>168</v>
      </c>
      <c r="E111" s="41">
        <f t="shared" si="2"/>
        <v>80</v>
      </c>
      <c r="F111" s="41">
        <v>80</v>
      </c>
      <c r="G111" s="41"/>
      <c r="H111" s="41"/>
      <c r="I111" s="41"/>
      <c r="J111" s="40" t="s">
        <v>168</v>
      </c>
      <c r="K111" s="41">
        <f t="shared" si="3"/>
        <v>80</v>
      </c>
      <c r="L111" s="41">
        <v>80</v>
      </c>
      <c r="M111" s="41"/>
      <c r="N111" s="41"/>
      <c r="O111" s="41"/>
      <c r="P111" s="27"/>
    </row>
    <row r="112" s="6" customFormat="1" ht="56.25" spans="1:17">
      <c r="A112" s="18">
        <v>64</v>
      </c>
      <c r="B112" s="40" t="s">
        <v>236</v>
      </c>
      <c r="C112" s="40" t="s">
        <v>185</v>
      </c>
      <c r="D112" s="40" t="s">
        <v>168</v>
      </c>
      <c r="E112" s="41">
        <f t="shared" si="2"/>
        <v>9.7</v>
      </c>
      <c r="F112" s="41">
        <v>9.7</v>
      </c>
      <c r="G112" s="41"/>
      <c r="H112" s="41"/>
      <c r="I112" s="41"/>
      <c r="J112" s="40" t="s">
        <v>168</v>
      </c>
      <c r="K112" s="41">
        <f t="shared" si="3"/>
        <v>9.7</v>
      </c>
      <c r="L112" s="41">
        <v>9.7</v>
      </c>
      <c r="M112" s="41"/>
      <c r="N112" s="41"/>
      <c r="O112" s="41"/>
      <c r="P112" s="27"/>
    </row>
    <row r="113" s="6" customFormat="1" ht="56.25" spans="1:235">
      <c r="A113" s="18">
        <v>65</v>
      </c>
      <c r="B113" s="40" t="s">
        <v>237</v>
      </c>
      <c r="C113" s="40" t="s">
        <v>185</v>
      </c>
      <c r="D113" s="40" t="s">
        <v>169</v>
      </c>
      <c r="E113" s="41">
        <f t="shared" si="2"/>
        <v>10</v>
      </c>
      <c r="F113" s="41"/>
      <c r="G113" s="41"/>
      <c r="H113" s="41"/>
      <c r="I113" s="41">
        <v>10</v>
      </c>
      <c r="J113" s="40" t="s">
        <v>169</v>
      </c>
      <c r="K113" s="41">
        <f t="shared" si="3"/>
        <v>10</v>
      </c>
      <c r="L113" s="41"/>
      <c r="M113" s="41"/>
      <c r="N113" s="41"/>
      <c r="O113" s="41">
        <v>10</v>
      </c>
      <c r="P113" s="26" t="s">
        <v>298</v>
      </c>
    </row>
    <row r="114" s="6" customFormat="1" ht="56.25" spans="1:235">
      <c r="A114" s="18">
        <v>66</v>
      </c>
      <c r="B114" s="40" t="s">
        <v>238</v>
      </c>
      <c r="C114" s="40" t="s">
        <v>185</v>
      </c>
      <c r="D114" s="40" t="s">
        <v>169</v>
      </c>
      <c r="E114" s="41">
        <f t="shared" si="2"/>
        <v>10</v>
      </c>
      <c r="F114" s="41"/>
      <c r="G114" s="41"/>
      <c r="H114" s="41"/>
      <c r="I114" s="41">
        <v>10</v>
      </c>
      <c r="J114" s="40" t="s">
        <v>169</v>
      </c>
      <c r="K114" s="41">
        <f t="shared" si="3"/>
        <v>10</v>
      </c>
      <c r="L114" s="41"/>
      <c r="M114" s="41"/>
      <c r="N114" s="41"/>
      <c r="O114" s="41">
        <v>10</v>
      </c>
      <c r="P114" s="26" t="s">
        <v>298</v>
      </c>
    </row>
    <row r="115" s="6" customFormat="1" ht="56.25" spans="1:235">
      <c r="A115" s="18">
        <v>67</v>
      </c>
      <c r="B115" s="40" t="s">
        <v>239</v>
      </c>
      <c r="C115" s="40" t="s">
        <v>185</v>
      </c>
      <c r="D115" s="40" t="s">
        <v>169</v>
      </c>
      <c r="E115" s="41">
        <f t="shared" si="2"/>
        <v>10</v>
      </c>
      <c r="F115" s="41"/>
      <c r="G115" s="41"/>
      <c r="H115" s="41"/>
      <c r="I115" s="41">
        <v>10</v>
      </c>
      <c r="J115" s="40" t="s">
        <v>169</v>
      </c>
      <c r="K115" s="41">
        <f t="shared" si="3"/>
        <v>10</v>
      </c>
      <c r="L115" s="41"/>
      <c r="M115" s="41"/>
      <c r="N115" s="41"/>
      <c r="O115" s="41">
        <v>10</v>
      </c>
      <c r="P115" s="26" t="s">
        <v>298</v>
      </c>
    </row>
    <row r="116" s="6" customFormat="1" ht="37.5" spans="1:235">
      <c r="A116" s="18">
        <v>68</v>
      </c>
      <c r="B116" s="40" t="s">
        <v>240</v>
      </c>
      <c r="C116" s="40" t="s">
        <v>241</v>
      </c>
      <c r="D116" s="40" t="s">
        <v>169</v>
      </c>
      <c r="E116" s="41">
        <f t="shared" si="2"/>
        <v>20</v>
      </c>
      <c r="F116" s="41"/>
      <c r="G116" s="41"/>
      <c r="H116" s="41"/>
      <c r="I116" s="41">
        <v>20</v>
      </c>
      <c r="J116" s="40" t="s">
        <v>169</v>
      </c>
      <c r="K116" s="41">
        <f t="shared" si="3"/>
        <v>20</v>
      </c>
      <c r="L116" s="41"/>
      <c r="M116" s="41"/>
      <c r="N116" s="41"/>
      <c r="O116" s="41">
        <v>20</v>
      </c>
      <c r="P116" s="27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</row>
    <row r="117" s="6" customFormat="1" ht="40" customHeight="1" spans="1:235">
      <c r="A117" s="18">
        <v>69</v>
      </c>
      <c r="B117" s="40" t="s">
        <v>242</v>
      </c>
      <c r="C117" s="40" t="s">
        <v>167</v>
      </c>
      <c r="D117" s="40" t="s">
        <v>168</v>
      </c>
      <c r="E117" s="41">
        <f t="shared" si="2"/>
        <v>1514.249181</v>
      </c>
      <c r="F117" s="41">
        <v>836.977909</v>
      </c>
      <c r="G117" s="41">
        <v>677.271272</v>
      </c>
      <c r="H117" s="41"/>
      <c r="I117" s="41"/>
      <c r="J117" s="40" t="s">
        <v>168</v>
      </c>
      <c r="K117" s="41">
        <f t="shared" si="3"/>
        <v>1482.249181</v>
      </c>
      <c r="L117" s="41">
        <v>836.977909</v>
      </c>
      <c r="M117" s="50">
        <f>677.271272-32</f>
        <v>645.271272</v>
      </c>
      <c r="N117" s="41"/>
      <c r="O117" s="41"/>
      <c r="P117" s="26" t="s">
        <v>303</v>
      </c>
      <c r="Q117" s="6">
        <v>32</v>
      </c>
    </row>
    <row r="118" s="6" customFormat="1" ht="40" customHeight="1" spans="1:235">
      <c r="A118" s="18"/>
      <c r="B118" s="40"/>
      <c r="C118" s="40"/>
      <c r="D118" s="40" t="s">
        <v>174</v>
      </c>
      <c r="E118" s="41">
        <f t="shared" si="2"/>
        <v>67</v>
      </c>
      <c r="F118" s="41">
        <v>67</v>
      </c>
      <c r="G118" s="41"/>
      <c r="H118" s="41"/>
      <c r="I118" s="41"/>
      <c r="J118" s="40" t="s">
        <v>174</v>
      </c>
      <c r="K118" s="41">
        <f t="shared" si="3"/>
        <v>67</v>
      </c>
      <c r="L118" s="41">
        <v>67</v>
      </c>
      <c r="M118" s="41"/>
      <c r="N118" s="41"/>
      <c r="O118" s="41"/>
      <c r="P118" s="26"/>
    </row>
    <row r="119" s="6" customFormat="1" ht="40" customHeight="1" spans="1:235">
      <c r="A119" s="18"/>
      <c r="B119" s="40"/>
      <c r="C119" s="40"/>
      <c r="D119" s="40" t="s">
        <v>186</v>
      </c>
      <c r="E119" s="41">
        <f t="shared" si="2"/>
        <v>22.728728</v>
      </c>
      <c r="F119" s="41"/>
      <c r="G119" s="41"/>
      <c r="H119" s="41">
        <v>22.728728</v>
      </c>
      <c r="I119" s="41"/>
      <c r="J119" s="40" t="s">
        <v>186</v>
      </c>
      <c r="K119" s="41">
        <f t="shared" si="3"/>
        <v>22.728728</v>
      </c>
      <c r="L119" s="41"/>
      <c r="M119" s="41"/>
      <c r="N119" s="41">
        <v>22.728728</v>
      </c>
      <c r="O119" s="50"/>
      <c r="P119" s="26"/>
      <c r="Q119" s="41"/>
    </row>
    <row r="120" s="6" customFormat="1" ht="40" customHeight="1" spans="1:235">
      <c r="A120" s="18"/>
      <c r="B120" s="40"/>
      <c r="C120" s="40"/>
      <c r="D120" s="40" t="s">
        <v>169</v>
      </c>
      <c r="E120" s="41">
        <f t="shared" si="2"/>
        <v>146.022091</v>
      </c>
      <c r="F120" s="41"/>
      <c r="G120" s="41"/>
      <c r="H120" s="41"/>
      <c r="I120" s="41">
        <v>146.022091</v>
      </c>
      <c r="J120" s="40" t="s">
        <v>169</v>
      </c>
      <c r="K120" s="41">
        <f t="shared" si="3"/>
        <v>146.022091</v>
      </c>
      <c r="L120" s="41"/>
      <c r="M120" s="41"/>
      <c r="N120" s="50"/>
      <c r="O120" s="50">
        <v>146.022091</v>
      </c>
      <c r="P120" s="26"/>
      <c r="Q120" s="41">
        <v>146.022091</v>
      </c>
    </row>
    <row r="121" s="6" customFormat="1" ht="37.5" spans="1:235">
      <c r="A121" s="18">
        <v>70</v>
      </c>
      <c r="B121" s="40" t="s">
        <v>243</v>
      </c>
      <c r="C121" s="40" t="s">
        <v>185</v>
      </c>
      <c r="D121" s="40" t="s">
        <v>168</v>
      </c>
      <c r="E121" s="41">
        <f t="shared" si="2"/>
        <v>15</v>
      </c>
      <c r="F121" s="41">
        <v>15</v>
      </c>
      <c r="G121" s="41"/>
      <c r="H121" s="42"/>
      <c r="I121" s="41"/>
      <c r="J121" s="40" t="s">
        <v>168</v>
      </c>
      <c r="K121" s="41">
        <f t="shared" si="3"/>
        <v>15</v>
      </c>
      <c r="L121" s="41">
        <v>15</v>
      </c>
      <c r="M121" s="41"/>
      <c r="N121" s="42"/>
      <c r="O121" s="41"/>
      <c r="P121" s="27"/>
    </row>
    <row r="122" s="6" customFormat="1" ht="37.5" spans="1:235">
      <c r="A122" s="18"/>
      <c r="B122" s="40"/>
      <c r="C122" s="40"/>
      <c r="D122" s="40" t="s">
        <v>186</v>
      </c>
      <c r="E122" s="41">
        <f t="shared" si="2"/>
        <v>35</v>
      </c>
      <c r="F122" s="41"/>
      <c r="G122" s="41"/>
      <c r="H122" s="41">
        <v>35</v>
      </c>
      <c r="I122" s="41"/>
      <c r="J122" s="40" t="s">
        <v>186</v>
      </c>
      <c r="K122" s="41">
        <f t="shared" si="3"/>
        <v>32</v>
      </c>
      <c r="L122" s="41"/>
      <c r="M122" s="41"/>
      <c r="N122" s="50">
        <f>35-3</f>
        <v>32</v>
      </c>
      <c r="O122" s="41"/>
      <c r="P122" s="27"/>
      <c r="Q122" s="6">
        <v>3</v>
      </c>
    </row>
    <row r="123" s="6" customFormat="1" ht="48" spans="1:235">
      <c r="A123" s="18">
        <v>71</v>
      </c>
      <c r="B123" s="40" t="s">
        <v>244</v>
      </c>
      <c r="C123" s="40" t="s">
        <v>167</v>
      </c>
      <c r="D123" s="40" t="s">
        <v>168</v>
      </c>
      <c r="E123" s="41">
        <f t="shared" si="2"/>
        <v>300</v>
      </c>
      <c r="F123" s="41">
        <v>150</v>
      </c>
      <c r="G123" s="41">
        <v>150</v>
      </c>
      <c r="H123" s="41"/>
      <c r="I123" s="41"/>
      <c r="J123" s="40" t="s">
        <v>168</v>
      </c>
      <c r="K123" s="41">
        <f t="shared" si="3"/>
        <v>270</v>
      </c>
      <c r="L123" s="41">
        <v>150</v>
      </c>
      <c r="M123" s="50">
        <f>150-30</f>
        <v>120</v>
      </c>
      <c r="N123" s="41"/>
      <c r="O123" s="41"/>
      <c r="P123" s="26" t="s">
        <v>304</v>
      </c>
      <c r="Q123" s="6">
        <v>30</v>
      </c>
    </row>
    <row r="124" s="6" customFormat="1" ht="37.5" spans="1:235">
      <c r="A124" s="18">
        <v>72</v>
      </c>
      <c r="B124" s="40" t="s">
        <v>245</v>
      </c>
      <c r="C124" s="40" t="s">
        <v>241</v>
      </c>
      <c r="D124" s="40" t="s">
        <v>168</v>
      </c>
      <c r="E124" s="41">
        <f t="shared" si="2"/>
        <v>17.3</v>
      </c>
      <c r="F124" s="41"/>
      <c r="G124" s="41">
        <v>17.3</v>
      </c>
      <c r="H124" s="41"/>
      <c r="I124" s="41"/>
      <c r="J124" s="40" t="s">
        <v>168</v>
      </c>
      <c r="K124" s="41">
        <f t="shared" si="3"/>
        <v>16.778118</v>
      </c>
      <c r="L124" s="41"/>
      <c r="M124" s="50">
        <f>17.3-Q124</f>
        <v>16.778118</v>
      </c>
      <c r="N124" s="41"/>
      <c r="O124" s="41"/>
      <c r="P124" s="27"/>
      <c r="Q124" s="6">
        <v>0.521882000000002</v>
      </c>
    </row>
    <row r="125" s="6" customFormat="1" ht="39" customHeight="1" spans="1:235">
      <c r="A125" s="18">
        <v>73</v>
      </c>
      <c r="B125" s="40" t="s">
        <v>246</v>
      </c>
      <c r="C125" s="40" t="s">
        <v>167</v>
      </c>
      <c r="D125" s="40" t="s">
        <v>168</v>
      </c>
      <c r="E125" s="41">
        <f t="shared" si="2"/>
        <v>550</v>
      </c>
      <c r="F125" s="41">
        <v>350</v>
      </c>
      <c r="G125" s="41">
        <v>200</v>
      </c>
      <c r="H125" s="41"/>
      <c r="I125" s="42"/>
      <c r="J125" s="40" t="s">
        <v>168</v>
      </c>
      <c r="K125" s="41">
        <f t="shared" si="3"/>
        <v>550</v>
      </c>
      <c r="L125" s="41">
        <v>350</v>
      </c>
      <c r="M125" s="41">
        <v>200</v>
      </c>
      <c r="N125" s="41"/>
      <c r="O125" s="42"/>
      <c r="P125" s="26" t="s">
        <v>305</v>
      </c>
    </row>
    <row r="126" s="6" customFormat="1" ht="39" customHeight="1" spans="1:235">
      <c r="A126" s="18"/>
      <c r="B126" s="40"/>
      <c r="C126" s="40"/>
      <c r="D126" s="40" t="s">
        <v>174</v>
      </c>
      <c r="E126" s="41">
        <f t="shared" si="2"/>
        <v>330</v>
      </c>
      <c r="F126" s="41">
        <v>330</v>
      </c>
      <c r="G126" s="41"/>
      <c r="H126" s="41"/>
      <c r="I126" s="42"/>
      <c r="J126" s="40" t="s">
        <v>174</v>
      </c>
      <c r="K126" s="41">
        <f t="shared" si="3"/>
        <v>280</v>
      </c>
      <c r="L126" s="49">
        <f>330-50</f>
        <v>280</v>
      </c>
      <c r="M126" s="41"/>
      <c r="N126" s="41"/>
      <c r="O126" s="42"/>
      <c r="P126" s="26"/>
      <c r="Q126" s="6">
        <v>50</v>
      </c>
    </row>
    <row r="127" s="6" customFormat="1" ht="39" customHeight="1" spans="1:235">
      <c r="A127" s="18"/>
      <c r="B127" s="40"/>
      <c r="C127" s="40"/>
      <c r="D127" s="40" t="s">
        <v>169</v>
      </c>
      <c r="E127" s="41">
        <f t="shared" si="2"/>
        <v>50</v>
      </c>
      <c r="F127" s="41"/>
      <c r="G127" s="41"/>
      <c r="H127" s="41"/>
      <c r="I127" s="41">
        <v>50</v>
      </c>
      <c r="J127" s="40" t="s">
        <v>169</v>
      </c>
      <c r="K127" s="41">
        <f t="shared" si="3"/>
        <v>0</v>
      </c>
      <c r="L127" s="41"/>
      <c r="M127" s="41"/>
      <c r="N127" s="41"/>
      <c r="O127" s="49">
        <f>50-50</f>
        <v>0</v>
      </c>
      <c r="P127" s="26"/>
      <c r="Q127" s="6">
        <v>50</v>
      </c>
    </row>
    <row r="128" s="6" customFormat="1" ht="52" customHeight="1" spans="1:235">
      <c r="A128" s="18">
        <v>74</v>
      </c>
      <c r="B128" s="40" t="s">
        <v>247</v>
      </c>
      <c r="C128" s="40" t="s">
        <v>167</v>
      </c>
      <c r="D128" s="40" t="s">
        <v>168</v>
      </c>
      <c r="E128" s="41">
        <f t="shared" si="2"/>
        <v>420</v>
      </c>
      <c r="F128" s="41">
        <v>420</v>
      </c>
      <c r="G128" s="41"/>
      <c r="H128" s="42"/>
      <c r="I128" s="41"/>
      <c r="J128" s="40" t="s">
        <v>168</v>
      </c>
      <c r="K128" s="41">
        <f t="shared" si="3"/>
        <v>420</v>
      </c>
      <c r="L128" s="41">
        <v>420</v>
      </c>
      <c r="M128" s="41"/>
      <c r="N128" s="42"/>
      <c r="O128" s="41"/>
      <c r="P128" s="26" t="s">
        <v>306</v>
      </c>
    </row>
    <row r="129" s="6" customFormat="1" ht="52" customHeight="1" spans="1:17">
      <c r="A129" s="18"/>
      <c r="B129" s="40"/>
      <c r="C129" s="40"/>
      <c r="D129" s="40" t="s">
        <v>186</v>
      </c>
      <c r="E129" s="41">
        <f t="shared" si="2"/>
        <v>80</v>
      </c>
      <c r="F129" s="41"/>
      <c r="G129" s="41"/>
      <c r="H129" s="41">
        <v>80</v>
      </c>
      <c r="I129" s="41"/>
      <c r="J129" s="40" t="s">
        <v>186</v>
      </c>
      <c r="K129" s="41">
        <f t="shared" si="3"/>
        <v>30</v>
      </c>
      <c r="L129" s="41"/>
      <c r="M129" s="41"/>
      <c r="N129" s="49">
        <f>80-50</f>
        <v>30</v>
      </c>
      <c r="O129" s="41"/>
      <c r="P129" s="27"/>
      <c r="Q129" s="6">
        <v>50</v>
      </c>
    </row>
    <row r="130" s="6" customFormat="1" ht="56.25" spans="1:17">
      <c r="A130" s="18">
        <v>75</v>
      </c>
      <c r="B130" s="40" t="s">
        <v>248</v>
      </c>
      <c r="C130" s="40" t="s">
        <v>167</v>
      </c>
      <c r="D130" s="40" t="s">
        <v>168</v>
      </c>
      <c r="E130" s="41">
        <f t="shared" si="2"/>
        <v>50</v>
      </c>
      <c r="F130" s="41"/>
      <c r="G130" s="41">
        <v>50</v>
      </c>
      <c r="H130" s="41"/>
      <c r="I130" s="41"/>
      <c r="J130" s="40" t="s">
        <v>168</v>
      </c>
      <c r="K130" s="41">
        <f t="shared" si="3"/>
        <v>50</v>
      </c>
      <c r="L130" s="41"/>
      <c r="M130" s="41">
        <v>50</v>
      </c>
      <c r="N130" s="41"/>
      <c r="O130" s="41"/>
      <c r="P130" s="27"/>
    </row>
    <row r="131" s="6" customFormat="1" ht="111" spans="1:17">
      <c r="A131" s="18">
        <v>76</v>
      </c>
      <c r="B131" s="40" t="s">
        <v>250</v>
      </c>
      <c r="C131" s="40" t="s">
        <v>167</v>
      </c>
      <c r="D131" s="40" t="s">
        <v>168</v>
      </c>
      <c r="E131" s="41">
        <f t="shared" si="2"/>
        <v>350</v>
      </c>
      <c r="F131" s="41">
        <v>340</v>
      </c>
      <c r="G131" s="41">
        <v>10</v>
      </c>
      <c r="H131" s="41"/>
      <c r="I131" s="41"/>
      <c r="J131" s="40" t="s">
        <v>168</v>
      </c>
      <c r="K131" s="41">
        <f t="shared" si="3"/>
        <v>320</v>
      </c>
      <c r="L131" s="49">
        <f>340-20</f>
        <v>320</v>
      </c>
      <c r="M131" s="49">
        <f>10-10</f>
        <v>0</v>
      </c>
      <c r="N131" s="41"/>
      <c r="O131" s="41"/>
      <c r="P131" s="26" t="s">
        <v>308</v>
      </c>
      <c r="Q131" s="6">
        <v>30</v>
      </c>
    </row>
    <row r="132" s="6" customFormat="1" ht="56.25" spans="1:17">
      <c r="A132" s="18">
        <v>77</v>
      </c>
      <c r="B132" s="40" t="s">
        <v>251</v>
      </c>
      <c r="C132" s="40" t="s">
        <v>185</v>
      </c>
      <c r="D132" s="40" t="s">
        <v>168</v>
      </c>
      <c r="E132" s="41">
        <f t="shared" si="2"/>
        <v>36</v>
      </c>
      <c r="F132" s="41">
        <v>36</v>
      </c>
      <c r="G132" s="41"/>
      <c r="H132" s="41"/>
      <c r="I132" s="41"/>
      <c r="J132" s="40" t="s">
        <v>168</v>
      </c>
      <c r="K132" s="41">
        <f t="shared" si="3"/>
        <v>36</v>
      </c>
      <c r="L132" s="41">
        <v>36</v>
      </c>
      <c r="M132" s="41"/>
      <c r="N132" s="41"/>
      <c r="O132" s="41"/>
      <c r="P132" s="26" t="s">
        <v>292</v>
      </c>
    </row>
    <row r="133" s="6" customFormat="1" ht="56.25" spans="1:17">
      <c r="A133" s="18">
        <v>78</v>
      </c>
      <c r="B133" s="40" t="s">
        <v>252</v>
      </c>
      <c r="C133" s="40" t="s">
        <v>185</v>
      </c>
      <c r="D133" s="40" t="s">
        <v>168</v>
      </c>
      <c r="E133" s="41">
        <f t="shared" si="2"/>
        <v>41.12</v>
      </c>
      <c r="F133" s="41">
        <v>41.12</v>
      </c>
      <c r="G133" s="41"/>
      <c r="H133" s="41"/>
      <c r="I133" s="41"/>
      <c r="J133" s="40" t="s">
        <v>168</v>
      </c>
      <c r="K133" s="41">
        <f t="shared" si="3"/>
        <v>41.12</v>
      </c>
      <c r="L133" s="41">
        <v>41.12</v>
      </c>
      <c r="M133" s="41"/>
      <c r="N133" s="41"/>
      <c r="O133" s="41"/>
      <c r="P133" s="27"/>
    </row>
    <row r="134" s="1" customFormat="1" ht="37.5" spans="1:17">
      <c r="A134" s="18">
        <v>79</v>
      </c>
      <c r="B134" s="40" t="s">
        <v>253</v>
      </c>
      <c r="C134" s="40" t="s">
        <v>241</v>
      </c>
      <c r="D134" s="40" t="s">
        <v>168</v>
      </c>
      <c r="E134" s="41">
        <f t="shared" si="2"/>
        <v>16.87</v>
      </c>
      <c r="F134" s="41"/>
      <c r="G134" s="41">
        <v>16.87</v>
      </c>
      <c r="H134" s="41"/>
      <c r="I134" s="41"/>
      <c r="J134" s="40" t="s">
        <v>168</v>
      </c>
      <c r="K134" s="41">
        <f t="shared" si="3"/>
        <v>16.87</v>
      </c>
      <c r="L134" s="41"/>
      <c r="M134" s="41">
        <v>16.87</v>
      </c>
      <c r="N134" s="41"/>
      <c r="O134" s="41"/>
      <c r="P134" s="27"/>
    </row>
    <row r="135" s="6" customFormat="1" ht="37.5" spans="1:17">
      <c r="A135" s="18">
        <v>80</v>
      </c>
      <c r="B135" s="40" t="s">
        <v>255</v>
      </c>
      <c r="C135" s="40" t="s">
        <v>241</v>
      </c>
      <c r="D135" s="40" t="s">
        <v>168</v>
      </c>
      <c r="E135" s="41">
        <f t="shared" ref="E135:E147" si="4">F135+G135+H135+I135</f>
        <v>27.4</v>
      </c>
      <c r="F135" s="41"/>
      <c r="G135" s="41">
        <v>27.4</v>
      </c>
      <c r="H135" s="41"/>
      <c r="I135" s="41"/>
      <c r="J135" s="40" t="s">
        <v>168</v>
      </c>
      <c r="K135" s="41">
        <f t="shared" ref="K135:K172" si="5">L135+M135+N135+O135</f>
        <v>27.4</v>
      </c>
      <c r="L135" s="41"/>
      <c r="M135" s="41">
        <v>27.4</v>
      </c>
      <c r="N135" s="41"/>
      <c r="O135" s="41"/>
      <c r="P135" s="27"/>
    </row>
    <row r="136" s="6" customFormat="1" ht="37.5" spans="1:17">
      <c r="A136" s="18">
        <v>81</v>
      </c>
      <c r="B136" s="40" t="s">
        <v>256</v>
      </c>
      <c r="C136" s="40" t="s">
        <v>241</v>
      </c>
      <c r="D136" s="40" t="s">
        <v>168</v>
      </c>
      <c r="E136" s="41">
        <f t="shared" si="4"/>
        <v>28.48</v>
      </c>
      <c r="F136" s="41"/>
      <c r="G136" s="41">
        <v>28.48</v>
      </c>
      <c r="H136" s="41"/>
      <c r="I136" s="41"/>
      <c r="J136" s="40" t="s">
        <v>168</v>
      </c>
      <c r="K136" s="41">
        <f t="shared" si="5"/>
        <v>28.48</v>
      </c>
      <c r="L136" s="41"/>
      <c r="M136" s="41">
        <v>28.48</v>
      </c>
      <c r="N136" s="41"/>
      <c r="O136" s="41"/>
      <c r="P136" s="27"/>
    </row>
    <row r="137" s="6" customFormat="1" ht="121" customHeight="1" spans="1:17">
      <c r="A137" s="18">
        <v>82</v>
      </c>
      <c r="B137" s="40" t="s">
        <v>258</v>
      </c>
      <c r="C137" s="40" t="s">
        <v>167</v>
      </c>
      <c r="D137" s="40" t="s">
        <v>168</v>
      </c>
      <c r="E137" s="41">
        <f t="shared" si="4"/>
        <v>400</v>
      </c>
      <c r="F137" s="41">
        <v>260</v>
      </c>
      <c r="G137" s="41">
        <v>140</v>
      </c>
      <c r="H137" s="41"/>
      <c r="I137" s="41"/>
      <c r="J137" s="40" t="s">
        <v>168</v>
      </c>
      <c r="K137" s="41">
        <f t="shared" si="5"/>
        <v>370</v>
      </c>
      <c r="L137" s="49">
        <f>260-30</f>
        <v>230</v>
      </c>
      <c r="M137" s="41">
        <v>140</v>
      </c>
      <c r="N137" s="41"/>
      <c r="O137" s="41"/>
      <c r="P137" s="26" t="s">
        <v>309</v>
      </c>
      <c r="Q137" s="6">
        <v>30</v>
      </c>
    </row>
    <row r="138" s="6" customFormat="1" ht="37.5" spans="1:17">
      <c r="A138" s="18">
        <v>83</v>
      </c>
      <c r="B138" s="40" t="s">
        <v>259</v>
      </c>
      <c r="C138" s="40" t="s">
        <v>241</v>
      </c>
      <c r="D138" s="40" t="s">
        <v>168</v>
      </c>
      <c r="E138" s="41">
        <f t="shared" si="4"/>
        <v>14</v>
      </c>
      <c r="F138" s="41"/>
      <c r="G138" s="41">
        <v>14</v>
      </c>
      <c r="H138" s="41"/>
      <c r="I138" s="41"/>
      <c r="J138" s="40" t="s">
        <v>168</v>
      </c>
      <c r="K138" s="41">
        <f t="shared" si="5"/>
        <v>14</v>
      </c>
      <c r="L138" s="41"/>
      <c r="M138" s="41">
        <v>14</v>
      </c>
      <c r="N138" s="41"/>
      <c r="O138" s="41"/>
      <c r="P138" s="27"/>
    </row>
    <row r="139" s="6" customFormat="1" ht="37.5" spans="1:17">
      <c r="A139" s="18">
        <v>84</v>
      </c>
      <c r="B139" s="40" t="s">
        <v>260</v>
      </c>
      <c r="C139" s="40" t="s">
        <v>241</v>
      </c>
      <c r="D139" s="40" t="s">
        <v>168</v>
      </c>
      <c r="E139" s="41">
        <f t="shared" si="4"/>
        <v>47.38</v>
      </c>
      <c r="F139" s="41"/>
      <c r="G139" s="41">
        <v>47.38</v>
      </c>
      <c r="H139" s="41"/>
      <c r="I139" s="41"/>
      <c r="J139" s="40" t="s">
        <v>168</v>
      </c>
      <c r="K139" s="41">
        <f t="shared" si="5"/>
        <v>47.38</v>
      </c>
      <c r="L139" s="41"/>
      <c r="M139" s="41">
        <v>47.38</v>
      </c>
      <c r="N139" s="41"/>
      <c r="O139" s="41"/>
      <c r="P139" s="27"/>
    </row>
    <row r="140" s="6" customFormat="1" ht="37.5" spans="1:17">
      <c r="A140" s="18">
        <v>85</v>
      </c>
      <c r="B140" s="40" t="s">
        <v>261</v>
      </c>
      <c r="C140" s="40" t="s">
        <v>262</v>
      </c>
      <c r="D140" s="40" t="s">
        <v>168</v>
      </c>
      <c r="E140" s="41">
        <f t="shared" si="4"/>
        <v>9</v>
      </c>
      <c r="F140" s="41">
        <v>9</v>
      </c>
      <c r="G140" s="41"/>
      <c r="H140" s="41"/>
      <c r="I140" s="42"/>
      <c r="J140" s="40" t="s">
        <v>168</v>
      </c>
      <c r="K140" s="41">
        <f t="shared" si="5"/>
        <v>9</v>
      </c>
      <c r="L140" s="41">
        <v>9</v>
      </c>
      <c r="M140" s="41"/>
      <c r="N140" s="41"/>
      <c r="O140" s="42"/>
      <c r="P140" s="27"/>
    </row>
    <row r="141" s="6" customFormat="1" ht="37.5" spans="1:17">
      <c r="A141" s="18"/>
      <c r="B141" s="40"/>
      <c r="C141" s="40"/>
      <c r="D141" s="40" t="s">
        <v>169</v>
      </c>
      <c r="E141" s="41">
        <f t="shared" si="4"/>
        <v>1.485152</v>
      </c>
      <c r="F141" s="41"/>
      <c r="G141" s="41"/>
      <c r="H141" s="41"/>
      <c r="I141" s="41">
        <v>1.485152</v>
      </c>
      <c r="J141" s="40" t="s">
        <v>169</v>
      </c>
      <c r="K141" s="41">
        <f t="shared" si="5"/>
        <v>1.485152</v>
      </c>
      <c r="L141" s="41"/>
      <c r="M141" s="41"/>
      <c r="N141" s="41"/>
      <c r="O141" s="41">
        <v>1.485152</v>
      </c>
      <c r="P141" s="27"/>
    </row>
    <row r="142" s="1" customFormat="1" ht="37.5" spans="1:17">
      <c r="A142" s="18">
        <v>86</v>
      </c>
      <c r="B142" s="40" t="s">
        <v>263</v>
      </c>
      <c r="C142" s="40" t="s">
        <v>241</v>
      </c>
      <c r="D142" s="40" t="s">
        <v>168</v>
      </c>
      <c r="E142" s="41">
        <f t="shared" si="4"/>
        <v>62.32</v>
      </c>
      <c r="F142" s="41"/>
      <c r="G142" s="41">
        <v>62.32</v>
      </c>
      <c r="H142" s="41"/>
      <c r="I142" s="41"/>
      <c r="J142" s="40" t="s">
        <v>168</v>
      </c>
      <c r="K142" s="41">
        <f t="shared" si="5"/>
        <v>62.32</v>
      </c>
      <c r="L142" s="41"/>
      <c r="M142" s="41">
        <v>62.32</v>
      </c>
      <c r="N142" s="41"/>
      <c r="O142" s="41"/>
      <c r="P142" s="27"/>
    </row>
    <row r="143" s="6" customFormat="1" ht="37.5" spans="1:17">
      <c r="A143" s="18">
        <v>87</v>
      </c>
      <c r="B143" s="40" t="s">
        <v>264</v>
      </c>
      <c r="C143" s="40" t="s">
        <v>265</v>
      </c>
      <c r="D143" s="40" t="s">
        <v>168</v>
      </c>
      <c r="E143" s="41">
        <f t="shared" si="4"/>
        <v>101</v>
      </c>
      <c r="F143" s="41">
        <v>61</v>
      </c>
      <c r="G143" s="41">
        <v>40</v>
      </c>
      <c r="H143" s="41"/>
      <c r="I143" s="42"/>
      <c r="J143" s="40" t="s">
        <v>168</v>
      </c>
      <c r="K143" s="41">
        <f t="shared" si="5"/>
        <v>101</v>
      </c>
      <c r="L143" s="41">
        <v>61</v>
      </c>
      <c r="M143" s="41">
        <v>40</v>
      </c>
      <c r="N143" s="41"/>
      <c r="O143" s="42"/>
      <c r="P143" s="27"/>
    </row>
    <row r="144" s="6" customFormat="1" ht="37.5" spans="1:17">
      <c r="A144" s="18"/>
      <c r="B144" s="40"/>
      <c r="C144" s="40"/>
      <c r="D144" s="40" t="s">
        <v>169</v>
      </c>
      <c r="E144" s="41">
        <f t="shared" si="4"/>
        <v>307.525401</v>
      </c>
      <c r="F144" s="41"/>
      <c r="G144" s="41"/>
      <c r="H144" s="41"/>
      <c r="I144" s="41">
        <f>308.010553-0.485152</f>
        <v>307.525401</v>
      </c>
      <c r="J144" s="40" t="s">
        <v>169</v>
      </c>
      <c r="K144" s="41">
        <f t="shared" si="5"/>
        <v>205.970401</v>
      </c>
      <c r="L144" s="41"/>
      <c r="M144" s="41"/>
      <c r="N144" s="41"/>
      <c r="O144" s="49">
        <f>308.010553-0.485152-101.555</f>
        <v>205.970401</v>
      </c>
      <c r="P144" s="27"/>
      <c r="Q144" s="6">
        <v>100</v>
      </c>
    </row>
    <row r="145" s="1" customFormat="1" ht="48" customHeight="1" spans="1:18">
      <c r="A145" s="18">
        <v>89</v>
      </c>
      <c r="B145" s="40" t="s">
        <v>266</v>
      </c>
      <c r="C145" s="40" t="s">
        <v>167</v>
      </c>
      <c r="D145" s="40" t="s">
        <v>174</v>
      </c>
      <c r="E145" s="41">
        <f t="shared" si="4"/>
        <v>0</v>
      </c>
      <c r="F145" s="41">
        <v>0</v>
      </c>
      <c r="G145" s="42"/>
      <c r="H145" s="42"/>
      <c r="I145" s="42"/>
      <c r="J145" s="40" t="s">
        <v>174</v>
      </c>
      <c r="K145" s="41">
        <f t="shared" si="5"/>
        <v>0</v>
      </c>
      <c r="L145" s="41">
        <v>0</v>
      </c>
      <c r="M145" s="42"/>
      <c r="N145" s="42"/>
      <c r="O145" s="42"/>
      <c r="P145" s="32"/>
    </row>
    <row r="146" s="1" customFormat="1" ht="48" customHeight="1" spans="1:18">
      <c r="A146" s="18"/>
      <c r="B146" s="40"/>
      <c r="C146" s="40"/>
      <c r="D146" s="40" t="s">
        <v>169</v>
      </c>
      <c r="E146" s="41">
        <f t="shared" si="4"/>
        <v>108.561225</v>
      </c>
      <c r="F146" s="42"/>
      <c r="G146" s="42"/>
      <c r="H146" s="42"/>
      <c r="I146" s="41">
        <v>108.561225</v>
      </c>
      <c r="J146" s="40" t="s">
        <v>169</v>
      </c>
      <c r="K146" s="41">
        <f t="shared" si="5"/>
        <v>108.561225</v>
      </c>
      <c r="L146" s="42"/>
      <c r="M146" s="42"/>
      <c r="N146" s="42"/>
      <c r="O146" s="41">
        <v>108.561225</v>
      </c>
      <c r="P146" s="32"/>
    </row>
    <row r="147" s="1" customFormat="1" ht="65" customHeight="1" spans="1:18">
      <c r="A147" s="18">
        <v>90</v>
      </c>
      <c r="B147" s="40" t="s">
        <v>267</v>
      </c>
      <c r="C147" s="40" t="s">
        <v>167</v>
      </c>
      <c r="D147" s="40" t="s">
        <v>174</v>
      </c>
      <c r="E147" s="41">
        <f t="shared" si="4"/>
        <v>12</v>
      </c>
      <c r="F147" s="41">
        <v>12</v>
      </c>
      <c r="G147" s="42"/>
      <c r="H147" s="42"/>
      <c r="I147" s="42"/>
      <c r="J147" s="40" t="s">
        <v>174</v>
      </c>
      <c r="K147" s="41">
        <f t="shared" si="5"/>
        <v>12</v>
      </c>
      <c r="L147" s="41">
        <v>12</v>
      </c>
      <c r="M147" s="42"/>
      <c r="N147" s="42"/>
      <c r="O147" s="42"/>
      <c r="P147" s="32"/>
    </row>
    <row r="148" s="48" customFormat="1" ht="51" customHeight="1" spans="1:18">
      <c r="A148" s="52">
        <v>91</v>
      </c>
      <c r="B148" s="53" t="s">
        <v>268</v>
      </c>
      <c r="C148" s="54" t="s">
        <v>167</v>
      </c>
      <c r="D148" s="55"/>
      <c r="E148" s="41"/>
      <c r="F148" s="41"/>
      <c r="G148" s="42"/>
      <c r="H148" s="42"/>
      <c r="I148" s="42"/>
      <c r="J148" s="40" t="s">
        <v>168</v>
      </c>
      <c r="K148" s="41">
        <f t="shared" si="5"/>
        <v>219.5169</v>
      </c>
      <c r="L148" s="20">
        <v>76</v>
      </c>
      <c r="M148" s="20">
        <f>415.5219-18-255.555+1.55</f>
        <v>143.5169</v>
      </c>
      <c r="N148" s="20"/>
      <c r="O148" s="20"/>
      <c r="P148" s="20"/>
      <c r="R148" s="48">
        <v>400</v>
      </c>
    </row>
    <row r="149" s="48" customFormat="1" ht="51" customHeight="1" spans="1:18">
      <c r="A149" s="56"/>
      <c r="B149" s="57"/>
      <c r="C149" s="58"/>
      <c r="D149" s="55"/>
      <c r="E149" s="41"/>
      <c r="F149" s="41"/>
      <c r="G149" s="42"/>
      <c r="H149" s="42"/>
      <c r="I149" s="42"/>
      <c r="J149" s="40" t="s">
        <v>174</v>
      </c>
      <c r="K149" s="41">
        <f t="shared" si="5"/>
        <v>50</v>
      </c>
      <c r="L149" s="20">
        <v>50</v>
      </c>
      <c r="M149" s="20"/>
      <c r="N149" s="20"/>
      <c r="O149" s="20"/>
      <c r="P149" s="20"/>
    </row>
    <row r="150" s="48" customFormat="1" ht="65" customHeight="1" spans="1:18">
      <c r="A150" s="44">
        <v>92</v>
      </c>
      <c r="B150" s="59" t="s">
        <v>248</v>
      </c>
      <c r="C150" s="59" t="s">
        <v>167</v>
      </c>
      <c r="D150" s="55"/>
      <c r="E150" s="41"/>
      <c r="F150" s="41"/>
      <c r="G150" s="42"/>
      <c r="H150" s="42"/>
      <c r="I150" s="42"/>
      <c r="J150" s="40"/>
      <c r="K150" s="41">
        <f t="shared" si="5"/>
        <v>20</v>
      </c>
      <c r="L150" s="20"/>
      <c r="M150" s="20"/>
      <c r="N150" s="20">
        <v>20</v>
      </c>
      <c r="O150" s="20"/>
      <c r="P150" s="20"/>
      <c r="R150" s="48">
        <v>20</v>
      </c>
    </row>
    <row r="151" s="48" customFormat="1" ht="65" customHeight="1" spans="1:18">
      <c r="A151" s="44">
        <v>93</v>
      </c>
      <c r="B151" s="59" t="s">
        <v>270</v>
      </c>
      <c r="C151" s="59" t="s">
        <v>167</v>
      </c>
      <c r="D151" s="55"/>
      <c r="E151" s="41"/>
      <c r="F151" s="41"/>
      <c r="G151" s="42"/>
      <c r="H151" s="42"/>
      <c r="I151" s="42"/>
      <c r="J151" s="40"/>
      <c r="K151" s="41">
        <f t="shared" si="5"/>
        <v>57</v>
      </c>
      <c r="L151" s="20"/>
      <c r="M151" s="20"/>
      <c r="N151" s="20">
        <v>57</v>
      </c>
      <c r="O151" s="20"/>
      <c r="P151" s="20"/>
      <c r="R151" s="48">
        <v>57</v>
      </c>
    </row>
    <row r="152" s="48" customFormat="1" ht="65" customHeight="1" spans="1:18">
      <c r="A152" s="44">
        <v>94</v>
      </c>
      <c r="B152" s="59" t="s">
        <v>271</v>
      </c>
      <c r="C152" s="59" t="s">
        <v>167</v>
      </c>
      <c r="D152" s="55"/>
      <c r="E152" s="41"/>
      <c r="F152" s="41"/>
      <c r="G152" s="42"/>
      <c r="H152" s="42"/>
      <c r="I152" s="42"/>
      <c r="J152" s="40"/>
      <c r="K152" s="41">
        <f t="shared" si="5"/>
        <v>25</v>
      </c>
      <c r="L152" s="20"/>
      <c r="M152" s="60"/>
      <c r="N152" s="20"/>
      <c r="O152" s="20">
        <v>25</v>
      </c>
      <c r="P152" s="20"/>
      <c r="R152" s="48">
        <v>25</v>
      </c>
    </row>
    <row r="153" s="48" customFormat="1" ht="65" customHeight="1" spans="1:18">
      <c r="A153" s="44">
        <v>95</v>
      </c>
      <c r="B153" s="61" t="s">
        <v>272</v>
      </c>
      <c r="C153" s="59" t="s">
        <v>167</v>
      </c>
      <c r="D153" s="55"/>
      <c r="E153" s="41"/>
      <c r="F153" s="41"/>
      <c r="G153" s="42"/>
      <c r="H153" s="42"/>
      <c r="I153" s="42"/>
      <c r="J153" s="40"/>
      <c r="K153" s="41">
        <f t="shared" si="5"/>
        <v>50</v>
      </c>
      <c r="L153" s="20"/>
      <c r="M153" s="20"/>
      <c r="N153" s="20"/>
      <c r="O153" s="20">
        <v>50</v>
      </c>
      <c r="P153" s="20"/>
      <c r="R153" s="48">
        <v>50</v>
      </c>
    </row>
    <row r="154" s="48" customFormat="1" ht="65" customHeight="1" spans="1:18">
      <c r="A154" s="44">
        <v>96</v>
      </c>
      <c r="B154" s="61" t="s">
        <v>273</v>
      </c>
      <c r="C154" s="59" t="s">
        <v>167</v>
      </c>
      <c r="D154" s="55"/>
      <c r="E154" s="41"/>
      <c r="F154" s="41"/>
      <c r="G154" s="42"/>
      <c r="H154" s="42"/>
      <c r="I154" s="42"/>
      <c r="J154" s="40"/>
      <c r="K154" s="41">
        <f t="shared" si="5"/>
        <v>20</v>
      </c>
      <c r="L154" s="20"/>
      <c r="M154" s="20"/>
      <c r="N154" s="20">
        <v>20</v>
      </c>
      <c r="O154" s="20"/>
      <c r="P154" s="20"/>
      <c r="R154" s="48">
        <v>20</v>
      </c>
    </row>
    <row r="155" s="48" customFormat="1" ht="65" customHeight="1" spans="1:18">
      <c r="A155" s="44">
        <v>97</v>
      </c>
      <c r="B155" s="61" t="s">
        <v>274</v>
      </c>
      <c r="C155" s="59" t="s">
        <v>167</v>
      </c>
      <c r="D155" s="55"/>
      <c r="E155" s="41"/>
      <c r="F155" s="41"/>
      <c r="G155" s="42"/>
      <c r="H155" s="42"/>
      <c r="I155" s="42"/>
      <c r="J155" s="40"/>
      <c r="K155" s="41">
        <f t="shared" si="5"/>
        <v>55</v>
      </c>
      <c r="L155" s="20"/>
      <c r="M155" s="20">
        <v>55</v>
      </c>
      <c r="N155" s="20"/>
      <c r="O155" s="20"/>
      <c r="P155" s="20"/>
      <c r="R155" s="48">
        <v>55</v>
      </c>
    </row>
    <row r="156" s="48" customFormat="1" ht="65" customHeight="1" spans="1:18">
      <c r="A156" s="44">
        <v>98</v>
      </c>
      <c r="B156" s="61" t="s">
        <v>275</v>
      </c>
      <c r="C156" s="59" t="s">
        <v>167</v>
      </c>
      <c r="D156" s="55"/>
      <c r="E156" s="41"/>
      <c r="F156" s="41"/>
      <c r="G156" s="42"/>
      <c r="H156" s="42"/>
      <c r="I156" s="42"/>
      <c r="J156" s="40"/>
      <c r="K156" s="41">
        <f t="shared" si="5"/>
        <v>30</v>
      </c>
      <c r="L156" s="20"/>
      <c r="M156" s="20">
        <v>30</v>
      </c>
      <c r="N156" s="20"/>
      <c r="O156" s="20"/>
      <c r="P156" s="20"/>
      <c r="R156" s="48">
        <v>30</v>
      </c>
    </row>
    <row r="157" s="48" customFormat="1" ht="65" customHeight="1" spans="1:18">
      <c r="A157" s="44">
        <v>99</v>
      </c>
      <c r="B157" s="59" t="s">
        <v>276</v>
      </c>
      <c r="C157" s="59" t="s">
        <v>167</v>
      </c>
      <c r="D157" s="55"/>
      <c r="E157" s="41"/>
      <c r="F157" s="41"/>
      <c r="G157" s="42"/>
      <c r="H157" s="42"/>
      <c r="I157" s="42"/>
      <c r="J157" s="40"/>
      <c r="K157" s="41">
        <f t="shared" si="5"/>
        <v>55</v>
      </c>
      <c r="L157" s="20"/>
      <c r="M157" s="20">
        <v>55</v>
      </c>
      <c r="N157" s="20"/>
      <c r="O157" s="20"/>
      <c r="P157" s="20"/>
      <c r="R157" s="48">
        <v>55</v>
      </c>
    </row>
    <row r="158" s="48" customFormat="1" ht="65" customHeight="1" spans="1:18">
      <c r="A158" s="44">
        <v>100</v>
      </c>
      <c r="B158" s="59" t="s">
        <v>277</v>
      </c>
      <c r="C158" s="59" t="s">
        <v>167</v>
      </c>
      <c r="D158" s="55"/>
      <c r="E158" s="41"/>
      <c r="F158" s="41"/>
      <c r="G158" s="42"/>
      <c r="H158" s="42"/>
      <c r="I158" s="42"/>
      <c r="J158" s="40"/>
      <c r="K158" s="41">
        <f t="shared" si="5"/>
        <v>10</v>
      </c>
      <c r="L158" s="20"/>
      <c r="M158" s="20">
        <v>10</v>
      </c>
      <c r="N158" s="20"/>
      <c r="O158" s="20"/>
      <c r="P158" s="20"/>
      <c r="R158" s="48">
        <v>10</v>
      </c>
    </row>
    <row r="159" s="48" customFormat="1" ht="65" customHeight="1" spans="1:18">
      <c r="A159" s="44">
        <v>101</v>
      </c>
      <c r="B159" s="59" t="s">
        <v>278</v>
      </c>
      <c r="C159" s="59" t="s">
        <v>167</v>
      </c>
      <c r="D159" s="55"/>
      <c r="E159" s="41"/>
      <c r="F159" s="41"/>
      <c r="G159" s="42"/>
      <c r="H159" s="42"/>
      <c r="I159" s="42"/>
      <c r="J159" s="40"/>
      <c r="K159" s="41">
        <f t="shared" si="5"/>
        <v>59</v>
      </c>
      <c r="L159" s="20"/>
      <c r="M159" s="20">
        <v>59</v>
      </c>
      <c r="N159" s="20"/>
      <c r="O159" s="20"/>
      <c r="P159" s="20"/>
      <c r="R159" s="48">
        <v>59</v>
      </c>
    </row>
    <row r="160" s="48" customFormat="1" ht="65" customHeight="1" spans="1:18">
      <c r="A160" s="44">
        <v>102</v>
      </c>
      <c r="B160" s="59" t="s">
        <v>279</v>
      </c>
      <c r="C160" s="59" t="s">
        <v>167</v>
      </c>
      <c r="D160" s="55"/>
      <c r="E160" s="41"/>
      <c r="F160" s="41"/>
      <c r="G160" s="42"/>
      <c r="H160" s="42"/>
      <c r="I160" s="42"/>
      <c r="J160" s="40"/>
      <c r="K160" s="41">
        <f t="shared" si="5"/>
        <v>45</v>
      </c>
      <c r="L160" s="20"/>
      <c r="M160" s="20">
        <v>45</v>
      </c>
      <c r="N160" s="20"/>
      <c r="O160" s="20"/>
      <c r="P160" s="20"/>
      <c r="R160" s="48">
        <v>45</v>
      </c>
    </row>
    <row r="161" s="48" customFormat="1" ht="65" customHeight="1" spans="1:18">
      <c r="A161" s="44">
        <v>103</v>
      </c>
      <c r="B161" s="59" t="s">
        <v>280</v>
      </c>
      <c r="C161" s="59" t="s">
        <v>167</v>
      </c>
      <c r="D161" s="55"/>
      <c r="E161" s="41"/>
      <c r="F161" s="41"/>
      <c r="G161" s="42"/>
      <c r="H161" s="42"/>
      <c r="I161" s="42"/>
      <c r="J161" s="40"/>
      <c r="K161" s="41">
        <f t="shared" si="5"/>
        <v>19</v>
      </c>
      <c r="L161" s="20"/>
      <c r="M161" s="20"/>
      <c r="N161" s="20"/>
      <c r="O161" s="20">
        <v>19</v>
      </c>
      <c r="P161" s="20"/>
      <c r="R161" s="48">
        <v>19</v>
      </c>
    </row>
    <row r="162" s="48" customFormat="1" ht="65" customHeight="1" spans="1:18">
      <c r="A162" s="44">
        <v>104</v>
      </c>
      <c r="B162" s="59" t="s">
        <v>282</v>
      </c>
      <c r="C162" s="59" t="s">
        <v>167</v>
      </c>
      <c r="D162" s="55"/>
      <c r="E162" s="41"/>
      <c r="F162" s="41"/>
      <c r="G162" s="42"/>
      <c r="H162" s="42"/>
      <c r="I162" s="42"/>
      <c r="J162" s="40"/>
      <c r="K162" s="41">
        <f t="shared" si="5"/>
        <v>50</v>
      </c>
      <c r="L162" s="20"/>
      <c r="M162" s="20"/>
      <c r="N162" s="20"/>
      <c r="O162" s="20">
        <v>50</v>
      </c>
      <c r="P162" s="20"/>
      <c r="R162" s="48">
        <v>50</v>
      </c>
    </row>
    <row r="163" s="48" customFormat="1" ht="65" customHeight="1" spans="1:18">
      <c r="A163" s="44">
        <v>105</v>
      </c>
      <c r="B163" s="59" t="s">
        <v>283</v>
      </c>
      <c r="C163" s="59" t="s">
        <v>167</v>
      </c>
      <c r="D163" s="55"/>
      <c r="E163" s="41"/>
      <c r="F163" s="41"/>
      <c r="G163" s="42"/>
      <c r="H163" s="42"/>
      <c r="I163" s="42"/>
      <c r="J163" s="40"/>
      <c r="K163" s="41">
        <f t="shared" si="5"/>
        <v>20</v>
      </c>
      <c r="L163" s="20"/>
      <c r="M163" s="20"/>
      <c r="N163" s="20"/>
      <c r="O163" s="20">
        <v>20</v>
      </c>
      <c r="P163" s="20"/>
      <c r="R163" s="48">
        <v>20</v>
      </c>
    </row>
    <row r="164" s="48" customFormat="1" ht="65" customHeight="1" spans="1:18">
      <c r="A164" s="44">
        <v>106</v>
      </c>
      <c r="B164" s="59" t="s">
        <v>284</v>
      </c>
      <c r="C164" s="59" t="s">
        <v>167</v>
      </c>
      <c r="D164" s="55"/>
      <c r="E164" s="41"/>
      <c r="F164" s="41"/>
      <c r="G164" s="42"/>
      <c r="H164" s="42"/>
      <c r="I164" s="42"/>
      <c r="J164" s="40"/>
      <c r="K164" s="41">
        <f t="shared" si="5"/>
        <v>56</v>
      </c>
      <c r="L164" s="20"/>
      <c r="M164" s="20"/>
      <c r="N164" s="20"/>
      <c r="O164" s="20">
        <v>56</v>
      </c>
      <c r="P164" s="20"/>
      <c r="R164" s="48">
        <v>56</v>
      </c>
    </row>
    <row r="165" s="48" customFormat="1" ht="65" customHeight="1" spans="1:18">
      <c r="A165" s="44">
        <v>107</v>
      </c>
      <c r="B165" s="59" t="s">
        <v>285</v>
      </c>
      <c r="C165" s="59" t="s">
        <v>167</v>
      </c>
      <c r="D165" s="55"/>
      <c r="E165" s="41"/>
      <c r="F165" s="41"/>
      <c r="G165" s="42"/>
      <c r="H165" s="42"/>
      <c r="I165" s="42"/>
      <c r="J165" s="40"/>
      <c r="K165" s="41">
        <f t="shared" si="5"/>
        <v>30</v>
      </c>
      <c r="L165" s="20"/>
      <c r="M165" s="20"/>
      <c r="N165" s="20"/>
      <c r="O165" s="20">
        <v>30</v>
      </c>
      <c r="P165" s="20"/>
      <c r="R165" s="48">
        <v>30</v>
      </c>
    </row>
    <row r="166" s="48" customFormat="1" ht="65" customHeight="1" spans="1:18">
      <c r="A166" s="44">
        <v>108</v>
      </c>
      <c r="B166" s="61" t="s">
        <v>286</v>
      </c>
      <c r="C166" s="59" t="s">
        <v>185</v>
      </c>
      <c r="D166" s="55"/>
      <c r="E166" s="41"/>
      <c r="F166" s="41"/>
      <c r="G166" s="42"/>
      <c r="H166" s="42"/>
      <c r="I166" s="42"/>
      <c r="J166" s="40"/>
      <c r="K166" s="41">
        <f t="shared" si="5"/>
        <v>50</v>
      </c>
      <c r="L166" s="20"/>
      <c r="M166" s="20"/>
      <c r="N166" s="20"/>
      <c r="O166" s="20">
        <v>50</v>
      </c>
      <c r="P166" s="20"/>
      <c r="R166" s="48">
        <v>50</v>
      </c>
    </row>
    <row r="167" s="48" customFormat="1" ht="65" customHeight="1" spans="1:18">
      <c r="A167" s="44">
        <v>109</v>
      </c>
      <c r="B167" s="61" t="s">
        <v>287</v>
      </c>
      <c r="C167" s="59" t="s">
        <v>185</v>
      </c>
      <c r="D167" s="55"/>
      <c r="E167" s="41"/>
      <c r="F167" s="41"/>
      <c r="G167" s="42"/>
      <c r="H167" s="42"/>
      <c r="I167" s="42"/>
      <c r="J167" s="40"/>
      <c r="K167" s="41">
        <f t="shared" si="5"/>
        <v>40</v>
      </c>
      <c r="L167" s="20"/>
      <c r="M167" s="20"/>
      <c r="N167" s="20"/>
      <c r="O167" s="20">
        <v>40</v>
      </c>
      <c r="P167" s="20"/>
      <c r="R167" s="48">
        <v>40</v>
      </c>
    </row>
    <row r="168" s="48" customFormat="1" ht="65" customHeight="1" spans="1:18">
      <c r="A168" s="44">
        <v>110</v>
      </c>
      <c r="B168" s="59" t="s">
        <v>288</v>
      </c>
      <c r="C168" s="59" t="s">
        <v>185</v>
      </c>
      <c r="D168" s="55"/>
      <c r="E168" s="41"/>
      <c r="F168" s="41"/>
      <c r="G168" s="42"/>
      <c r="H168" s="42"/>
      <c r="I168" s="42"/>
      <c r="J168" s="40"/>
      <c r="K168" s="41">
        <f t="shared" si="5"/>
        <v>31.98</v>
      </c>
      <c r="L168" s="20"/>
      <c r="M168" s="20"/>
      <c r="N168" s="20"/>
      <c r="O168" s="20">
        <v>31.98</v>
      </c>
      <c r="P168" s="20"/>
      <c r="R168" s="48">
        <v>31.98</v>
      </c>
    </row>
    <row r="169" s="48" customFormat="1" ht="65" customHeight="1" spans="1:18">
      <c r="A169" s="44">
        <v>111</v>
      </c>
      <c r="B169" s="59" t="s">
        <v>289</v>
      </c>
      <c r="C169" s="59" t="s">
        <v>185</v>
      </c>
      <c r="D169" s="55"/>
      <c r="E169" s="41"/>
      <c r="F169" s="41"/>
      <c r="G169" s="42"/>
      <c r="H169" s="42"/>
      <c r="I169" s="42"/>
      <c r="J169" s="40"/>
      <c r="K169" s="41">
        <f t="shared" si="5"/>
        <v>24.645</v>
      </c>
      <c r="L169" s="20"/>
      <c r="M169" s="20"/>
      <c r="N169" s="20"/>
      <c r="O169" s="20">
        <v>24.645</v>
      </c>
      <c r="P169" s="20"/>
      <c r="R169" s="48">
        <v>24.645</v>
      </c>
    </row>
    <row r="170" s="48" customFormat="1" ht="65" customHeight="1" spans="1:18">
      <c r="A170" s="44">
        <v>112</v>
      </c>
      <c r="B170" s="59" t="s">
        <v>290</v>
      </c>
      <c r="C170" s="59" t="s">
        <v>185</v>
      </c>
      <c r="D170" s="55"/>
      <c r="E170" s="41"/>
      <c r="F170" s="41"/>
      <c r="G170" s="42"/>
      <c r="H170" s="42"/>
      <c r="I170" s="42"/>
      <c r="J170" s="40"/>
      <c r="K170" s="41">
        <f t="shared" si="5"/>
        <v>58</v>
      </c>
      <c r="L170" s="20"/>
      <c r="M170" s="20"/>
      <c r="N170" s="20"/>
      <c r="O170" s="20">
        <v>58</v>
      </c>
      <c r="P170" s="20"/>
      <c r="R170" s="48">
        <v>58</v>
      </c>
    </row>
    <row r="171" s="48" customFormat="1" ht="65" customHeight="1" spans="1:18">
      <c r="A171" s="44">
        <v>113</v>
      </c>
      <c r="B171" s="59" t="s">
        <v>291</v>
      </c>
      <c r="C171" s="59" t="s">
        <v>185</v>
      </c>
      <c r="D171" s="55"/>
      <c r="E171" s="41"/>
      <c r="F171" s="41"/>
      <c r="G171" s="42"/>
      <c r="H171" s="42"/>
      <c r="I171" s="42"/>
      <c r="J171" s="40"/>
      <c r="K171" s="41">
        <f t="shared" si="5"/>
        <v>40</v>
      </c>
      <c r="L171" s="20"/>
      <c r="M171" s="20"/>
      <c r="N171" s="20"/>
      <c r="O171" s="20">
        <v>40</v>
      </c>
      <c r="P171" s="20"/>
      <c r="R171" s="48">
        <v>40</v>
      </c>
    </row>
    <row r="172" ht="24" customHeight="1" spans="1:18">
      <c r="A172" s="44" t="s">
        <v>11</v>
      </c>
      <c r="B172" s="45"/>
      <c r="C172" s="45"/>
      <c r="D172" s="46"/>
      <c r="E172" s="47">
        <f t="shared" ref="E172:I172" si="6">SUM(E7:E171)</f>
        <v>14959</v>
      </c>
      <c r="F172" s="47">
        <f t="shared" si="6"/>
        <v>7529</v>
      </c>
      <c r="G172" s="47">
        <f t="shared" si="6"/>
        <v>4574</v>
      </c>
      <c r="H172" s="47">
        <f t="shared" si="6"/>
        <v>673</v>
      </c>
      <c r="I172" s="47">
        <f t="shared" si="6"/>
        <v>2183</v>
      </c>
      <c r="J172" s="47"/>
      <c r="K172" s="41">
        <f t="shared" si="5"/>
        <v>14958.995018</v>
      </c>
      <c r="L172" s="47">
        <f t="shared" ref="L172:O172" si="7">SUM(L7:L171)</f>
        <v>7529</v>
      </c>
      <c r="M172" s="47">
        <f t="shared" si="7"/>
        <v>4573.995018</v>
      </c>
      <c r="N172" s="47">
        <f t="shared" si="7"/>
        <v>673</v>
      </c>
      <c r="O172" s="47">
        <f t="shared" si="7"/>
        <v>2183</v>
      </c>
      <c r="P172" s="47"/>
    </row>
  </sheetData>
  <autoFilter xmlns:etc="http://www.wps.cn/officeDocument/2017/etCustomData" ref="A4:IA172" etc:filterBottomFollowUsedRange="0">
    <extLst/>
  </autoFilter>
  <mergeCells count="184">
    <mergeCell ref="A1:B1"/>
    <mergeCell ref="A2:P2"/>
    <mergeCell ref="D4:I4"/>
    <mergeCell ref="J4:O4"/>
    <mergeCell ref="E5:I5"/>
    <mergeCell ref="K5:O5"/>
    <mergeCell ref="A172:D172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3:A35"/>
    <mergeCell ref="A36:A38"/>
    <mergeCell ref="A39:A40"/>
    <mergeCell ref="A41:A42"/>
    <mergeCell ref="A43:A44"/>
    <mergeCell ref="A45:A46"/>
    <mergeCell ref="A47:A48"/>
    <mergeCell ref="A49:A50"/>
    <mergeCell ref="A52:A53"/>
    <mergeCell ref="A62:A63"/>
    <mergeCell ref="A64:A65"/>
    <mergeCell ref="A66:A67"/>
    <mergeCell ref="A68:A69"/>
    <mergeCell ref="A71:A72"/>
    <mergeCell ref="A73:A74"/>
    <mergeCell ref="A75:A76"/>
    <mergeCell ref="A77:A78"/>
    <mergeCell ref="A79:A80"/>
    <mergeCell ref="A81:A83"/>
    <mergeCell ref="A84:A86"/>
    <mergeCell ref="A87:A88"/>
    <mergeCell ref="A89:A91"/>
    <mergeCell ref="A106:A107"/>
    <mergeCell ref="A109:A110"/>
    <mergeCell ref="A117:A120"/>
    <mergeCell ref="A121:A122"/>
    <mergeCell ref="A125:A127"/>
    <mergeCell ref="A128:A129"/>
    <mergeCell ref="A140:A141"/>
    <mergeCell ref="A143:A144"/>
    <mergeCell ref="A145:A146"/>
    <mergeCell ref="A148:A149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3:B35"/>
    <mergeCell ref="B36:B38"/>
    <mergeCell ref="B39:B40"/>
    <mergeCell ref="B41:B42"/>
    <mergeCell ref="B43:B44"/>
    <mergeCell ref="B45:B46"/>
    <mergeCell ref="B47:B48"/>
    <mergeCell ref="B49:B50"/>
    <mergeCell ref="B52:B53"/>
    <mergeCell ref="B62:B63"/>
    <mergeCell ref="B64:B65"/>
    <mergeCell ref="B66:B67"/>
    <mergeCell ref="B68:B69"/>
    <mergeCell ref="B71:B72"/>
    <mergeCell ref="B73:B74"/>
    <mergeCell ref="B75:B76"/>
    <mergeCell ref="B77:B78"/>
    <mergeCell ref="B79:B80"/>
    <mergeCell ref="B81:B83"/>
    <mergeCell ref="B84:B86"/>
    <mergeCell ref="B87:B88"/>
    <mergeCell ref="B89:B91"/>
    <mergeCell ref="B106:B107"/>
    <mergeCell ref="B109:B110"/>
    <mergeCell ref="B117:B120"/>
    <mergeCell ref="B121:B122"/>
    <mergeCell ref="B125:B127"/>
    <mergeCell ref="B128:B129"/>
    <mergeCell ref="B140:B141"/>
    <mergeCell ref="B143:B144"/>
    <mergeCell ref="B145:B146"/>
    <mergeCell ref="B148:B149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3:C35"/>
    <mergeCell ref="C36:C38"/>
    <mergeCell ref="C39:C40"/>
    <mergeCell ref="C41:C42"/>
    <mergeCell ref="C43:C44"/>
    <mergeCell ref="C45:C46"/>
    <mergeCell ref="C47:C48"/>
    <mergeCell ref="C49:C50"/>
    <mergeCell ref="C52:C53"/>
    <mergeCell ref="C62:C63"/>
    <mergeCell ref="C64:C65"/>
    <mergeCell ref="C66:C67"/>
    <mergeCell ref="C68:C69"/>
    <mergeCell ref="C71:C72"/>
    <mergeCell ref="C73:C74"/>
    <mergeCell ref="C75:C76"/>
    <mergeCell ref="C77:C78"/>
    <mergeCell ref="C79:C80"/>
    <mergeCell ref="C81:C83"/>
    <mergeCell ref="C84:C86"/>
    <mergeCell ref="C87:C88"/>
    <mergeCell ref="C89:C91"/>
    <mergeCell ref="C106:C107"/>
    <mergeCell ref="C109:C110"/>
    <mergeCell ref="C117:C120"/>
    <mergeCell ref="C121:C122"/>
    <mergeCell ref="C125:C127"/>
    <mergeCell ref="C128:C129"/>
    <mergeCell ref="C140:C141"/>
    <mergeCell ref="C143:C144"/>
    <mergeCell ref="C145:C146"/>
    <mergeCell ref="C148:C149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3:P35"/>
    <mergeCell ref="P36:P38"/>
    <mergeCell ref="P39:P40"/>
    <mergeCell ref="P41:P42"/>
    <mergeCell ref="P43:P44"/>
    <mergeCell ref="P45:P46"/>
    <mergeCell ref="P47:P48"/>
    <mergeCell ref="P49:P50"/>
    <mergeCell ref="P52:P53"/>
    <mergeCell ref="P62:P63"/>
    <mergeCell ref="P64:P65"/>
    <mergeCell ref="P66:P67"/>
    <mergeCell ref="P68:P69"/>
    <mergeCell ref="P71:P72"/>
    <mergeCell ref="P73:P74"/>
    <mergeCell ref="P75:P76"/>
    <mergeCell ref="P77:P78"/>
    <mergeCell ref="P79:P80"/>
    <mergeCell ref="P81:P83"/>
    <mergeCell ref="P84:P86"/>
    <mergeCell ref="P87:P88"/>
    <mergeCell ref="P89:P91"/>
    <mergeCell ref="P106:P107"/>
    <mergeCell ref="P109:P110"/>
    <mergeCell ref="P117:P120"/>
    <mergeCell ref="P121:P122"/>
    <mergeCell ref="P125:P127"/>
    <mergeCell ref="P128:P129"/>
    <mergeCell ref="P140:P141"/>
    <mergeCell ref="P143:P144"/>
    <mergeCell ref="P145:P146"/>
  </mergeCells>
  <conditionalFormatting sqref="D3">
    <cfRule type="duplicateValues" dxfId="0" priority="36"/>
    <cfRule type="duplicateValues" dxfId="1" priority="34"/>
  </conditionalFormatting>
  <conditionalFormatting sqref="G3">
    <cfRule type="duplicateValues" dxfId="0" priority="33"/>
    <cfRule type="duplicateValues" dxfId="1" priority="31"/>
  </conditionalFormatting>
  <conditionalFormatting sqref="J4">
    <cfRule type="duplicateValues" dxfId="0" priority="27"/>
    <cfRule type="duplicateValues" dxfId="1" priority="25"/>
  </conditionalFormatting>
  <conditionalFormatting sqref="B148">
    <cfRule type="duplicateValues" dxfId="0" priority="7"/>
    <cfRule type="duplicateValues" dxfId="1" priority="5"/>
  </conditionalFormatting>
  <conditionalFormatting sqref="B150">
    <cfRule type="duplicateValues" dxfId="0" priority="2"/>
  </conditionalFormatting>
  <conditionalFormatting sqref="B155">
    <cfRule type="duplicateValues" dxfId="0" priority="14"/>
    <cfRule type="duplicateValues" dxfId="1" priority="12"/>
  </conditionalFormatting>
  <conditionalFormatting sqref="B163">
    <cfRule type="duplicateValues" dxfId="0" priority="9"/>
  </conditionalFormatting>
  <conditionalFormatting sqref="B165">
    <cfRule type="duplicateValues" dxfId="0" priority="19"/>
    <cfRule type="duplicateValues" dxfId="1" priority="17"/>
  </conditionalFormatting>
  <conditionalFormatting sqref="D4 B4">
    <cfRule type="duplicateValues" dxfId="0" priority="30"/>
    <cfRule type="duplicateValues" dxfId="1" priority="28"/>
  </conditionalFormatting>
  <conditionalFormatting sqref="B151:B154 B156:B161">
    <cfRule type="duplicateValues" dxfId="0" priority="24"/>
    <cfRule type="duplicateValues" dxfId="1" priority="22"/>
  </conditionalFormatting>
  <conditionalFormatting sqref="B151:B154 B168:B170 B156:B162 B164 B166">
    <cfRule type="duplicateValues" dxfId="0" priority="21"/>
  </conditionalFormatting>
  <pageMargins left="0.314583333333333" right="0.118055555555556" top="0.314583333333333" bottom="0.196527777777778" header="0.275" footer="0.118055555555556"/>
  <pageSetup paperSize="9" scale="74" fitToHeight="0" orientation="landscape"/>
  <headerFooter/>
  <rowBreaks count="2" manualBreakCount="2">
    <brk id="32" max="16383" man="1"/>
    <brk id="48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153"/>
  <sheetViews>
    <sheetView view="pageBreakPreview" zoomScaleNormal="100" topLeftCell="A111" workbookViewId="0">
      <selection activeCell="O120" sqref="O120"/>
    </sheetView>
  </sheetViews>
  <sheetFormatPr defaultColWidth="9.81666666666667" defaultRowHeight="13.5"/>
  <cols>
    <col min="1" max="1" width="6" style="6" customWidth="1"/>
    <col min="2" max="2" width="18.7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5" width="9.625" style="6" customWidth="1"/>
    <col min="16" max="16" width="13.375" style="6" customWidth="1"/>
    <col min="17" max="203" width="9.81666666666667" style="1" customWidth="1"/>
    <col min="204" max="210" width="9" style="1" customWidth="1"/>
    <col min="211" max="212" width="14.125" style="1" customWidth="1"/>
    <col min="213" max="222" width="9" style="1" customWidth="1"/>
    <col min="223" max="16384" width="9.81666666666667" style="1"/>
  </cols>
  <sheetData>
    <row r="1" s="1" customFormat="1" ht="25" customHeight="1" spans="1:16">
      <c r="A1" s="9" t="s">
        <v>310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6" customFormat="1" ht="30" customHeight="1" spans="1:16">
      <c r="A2" s="10" t="s">
        <v>164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4" customFormat="1" ht="21.95" customHeight="1" spans="1:16">
      <c r="A3" s="36"/>
      <c r="B3" s="37"/>
      <c r="C3" s="38"/>
      <c r="D3" s="39"/>
      <c r="F3" s="36"/>
      <c r="G3" s="39"/>
      <c r="H3" s="36"/>
      <c r="N3" s="34" t="s">
        <v>2</v>
      </c>
    </row>
    <row r="4" s="4" customFormat="1" ht="23.1" customHeight="1" spans="1:16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6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35" customFormat="1" ht="21.95" customHeight="1" spans="1:16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6">
      <c r="A7" s="18">
        <v>1</v>
      </c>
      <c r="B7" s="40" t="s">
        <v>166</v>
      </c>
      <c r="C7" s="40" t="s">
        <v>167</v>
      </c>
      <c r="D7" s="40" t="s">
        <v>168</v>
      </c>
      <c r="E7" s="41">
        <f t="shared" ref="E7:E70" si="0">F7+G7+H7+I7</f>
        <v>72</v>
      </c>
      <c r="F7" s="41">
        <v>36</v>
      </c>
      <c r="G7" s="41">
        <v>36</v>
      </c>
      <c r="H7" s="41"/>
      <c r="I7" s="41"/>
      <c r="J7" s="40" t="s">
        <v>168</v>
      </c>
      <c r="K7" s="41">
        <f t="shared" ref="K7:K70" si="1">L7+M7+N7+O7</f>
        <v>118.163843</v>
      </c>
      <c r="L7" s="41">
        <v>82.163843</v>
      </c>
      <c r="M7" s="41">
        <v>36</v>
      </c>
      <c r="N7" s="41"/>
      <c r="O7" s="41"/>
      <c r="P7" s="27"/>
    </row>
    <row r="8" s="6" customFormat="1" ht="37.5" spans="1:16">
      <c r="A8" s="18"/>
      <c r="B8" s="40"/>
      <c r="C8" s="40"/>
      <c r="D8" s="40" t="s">
        <v>169</v>
      </c>
      <c r="E8" s="41">
        <f t="shared" si="0"/>
        <v>48</v>
      </c>
      <c r="F8" s="41"/>
      <c r="G8" s="41"/>
      <c r="H8" s="41"/>
      <c r="I8" s="41">
        <v>48</v>
      </c>
      <c r="J8" s="40" t="s">
        <v>169</v>
      </c>
      <c r="K8" s="41">
        <f t="shared" si="1"/>
        <v>54.266157</v>
      </c>
      <c r="L8" s="41"/>
      <c r="M8" s="41"/>
      <c r="N8" s="41"/>
      <c r="O8" s="41">
        <v>54.266157</v>
      </c>
      <c r="P8" s="27"/>
    </row>
    <row r="9" s="6" customFormat="1" ht="37.5" spans="1:16">
      <c r="A9" s="18">
        <v>2</v>
      </c>
      <c r="B9" s="40" t="s">
        <v>170</v>
      </c>
      <c r="C9" s="40" t="s">
        <v>167</v>
      </c>
      <c r="D9" s="40" t="s">
        <v>168</v>
      </c>
      <c r="E9" s="41">
        <f t="shared" si="0"/>
        <v>18.42</v>
      </c>
      <c r="F9" s="41">
        <v>9.21</v>
      </c>
      <c r="G9" s="41">
        <v>9.21</v>
      </c>
      <c r="H9" s="41"/>
      <c r="I9" s="42"/>
      <c r="J9" s="40" t="s">
        <v>168</v>
      </c>
      <c r="K9" s="41">
        <f t="shared" si="1"/>
        <v>18.42</v>
      </c>
      <c r="L9" s="41">
        <v>9.21</v>
      </c>
      <c r="M9" s="41">
        <v>9.21</v>
      </c>
      <c r="N9" s="41"/>
      <c r="O9" s="42"/>
      <c r="P9" s="27"/>
    </row>
    <row r="10" s="6" customFormat="1" ht="37.5" spans="1:16">
      <c r="A10" s="18"/>
      <c r="B10" s="40"/>
      <c r="C10" s="40"/>
      <c r="D10" s="40" t="s">
        <v>169</v>
      </c>
      <c r="E10" s="41">
        <f t="shared" si="0"/>
        <v>12.28</v>
      </c>
      <c r="F10" s="41"/>
      <c r="G10" s="41"/>
      <c r="H10" s="41"/>
      <c r="I10" s="41">
        <v>12.28</v>
      </c>
      <c r="J10" s="40" t="s">
        <v>169</v>
      </c>
      <c r="K10" s="41">
        <f t="shared" si="1"/>
        <v>17.22</v>
      </c>
      <c r="L10" s="41"/>
      <c r="M10" s="41"/>
      <c r="N10" s="41"/>
      <c r="O10" s="41">
        <v>17.22</v>
      </c>
      <c r="P10" s="27"/>
    </row>
    <row r="11" s="6" customFormat="1" ht="37.5" spans="1:16">
      <c r="A11" s="18">
        <v>3</v>
      </c>
      <c r="B11" s="40" t="s">
        <v>171</v>
      </c>
      <c r="C11" s="40" t="s">
        <v>167</v>
      </c>
      <c r="D11" s="40" t="s">
        <v>168</v>
      </c>
      <c r="E11" s="41">
        <f t="shared" si="0"/>
        <v>61.595</v>
      </c>
      <c r="F11" s="41">
        <v>26.015</v>
      </c>
      <c r="G11" s="41">
        <v>35.58</v>
      </c>
      <c r="H11" s="41"/>
      <c r="I11" s="42"/>
      <c r="J11" s="40" t="s">
        <v>168</v>
      </c>
      <c r="K11" s="41">
        <f t="shared" si="1"/>
        <v>61.595</v>
      </c>
      <c r="L11" s="41">
        <v>26.015</v>
      </c>
      <c r="M11" s="41">
        <v>35.58</v>
      </c>
      <c r="N11" s="41"/>
      <c r="O11" s="42"/>
      <c r="P11" s="27"/>
    </row>
    <row r="12" s="6" customFormat="1" ht="37.5" spans="1:16">
      <c r="A12" s="18"/>
      <c r="B12" s="40"/>
      <c r="C12" s="40"/>
      <c r="D12" s="40" t="s">
        <v>169</v>
      </c>
      <c r="E12" s="41">
        <f t="shared" si="0"/>
        <v>57.005</v>
      </c>
      <c r="F12" s="41"/>
      <c r="G12" s="41"/>
      <c r="H12" s="41"/>
      <c r="I12" s="41">
        <v>57.005</v>
      </c>
      <c r="J12" s="40" t="s">
        <v>169</v>
      </c>
      <c r="K12" s="41">
        <f t="shared" si="1"/>
        <v>94.035</v>
      </c>
      <c r="L12" s="41"/>
      <c r="M12" s="41"/>
      <c r="N12" s="41"/>
      <c r="O12" s="41">
        <v>94.035</v>
      </c>
      <c r="P12" s="27"/>
    </row>
    <row r="13" s="6" customFormat="1" ht="37.5" spans="1:16">
      <c r="A13" s="18">
        <v>4</v>
      </c>
      <c r="B13" s="40" t="s">
        <v>172</v>
      </c>
      <c r="C13" s="40" t="s">
        <v>167</v>
      </c>
      <c r="D13" s="40" t="s">
        <v>168</v>
      </c>
      <c r="E13" s="41">
        <f t="shared" si="0"/>
        <v>37.2</v>
      </c>
      <c r="F13" s="41">
        <v>18.6</v>
      </c>
      <c r="G13" s="41">
        <v>18.6</v>
      </c>
      <c r="H13" s="41"/>
      <c r="I13" s="42"/>
      <c r="J13" s="40" t="s">
        <v>168</v>
      </c>
      <c r="K13" s="41">
        <f t="shared" si="1"/>
        <v>36.44</v>
      </c>
      <c r="L13" s="41">
        <v>18.6</v>
      </c>
      <c r="M13" s="41">
        <v>17.84</v>
      </c>
      <c r="N13" s="41"/>
      <c r="O13" s="42"/>
      <c r="P13" s="27"/>
    </row>
    <row r="14" s="6" customFormat="1" ht="37.5" spans="1:16">
      <c r="A14" s="18"/>
      <c r="B14" s="40"/>
      <c r="C14" s="40"/>
      <c r="D14" s="40" t="s">
        <v>169</v>
      </c>
      <c r="E14" s="41">
        <f t="shared" si="0"/>
        <v>24.8</v>
      </c>
      <c r="F14" s="41"/>
      <c r="G14" s="41"/>
      <c r="H14" s="41"/>
      <c r="I14" s="41">
        <v>24.8</v>
      </c>
      <c r="J14" s="40" t="s">
        <v>169</v>
      </c>
      <c r="K14" s="41">
        <f t="shared" si="1"/>
        <v>0</v>
      </c>
      <c r="L14" s="41"/>
      <c r="M14" s="41"/>
      <c r="N14" s="41"/>
      <c r="O14" s="41">
        <v>0</v>
      </c>
      <c r="P14" s="27"/>
    </row>
    <row r="15" s="6" customFormat="1" ht="37.5" spans="1:16">
      <c r="A15" s="18">
        <v>5</v>
      </c>
      <c r="B15" s="40" t="s">
        <v>173</v>
      </c>
      <c r="C15" s="40" t="s">
        <v>167</v>
      </c>
      <c r="D15" s="40" t="s">
        <v>168</v>
      </c>
      <c r="E15" s="41">
        <f t="shared" si="0"/>
        <v>39.48</v>
      </c>
      <c r="F15" s="41">
        <v>19.74</v>
      </c>
      <c r="G15" s="41">
        <v>19.74</v>
      </c>
      <c r="H15" s="41"/>
      <c r="I15" s="42"/>
      <c r="J15" s="40" t="s">
        <v>168</v>
      </c>
      <c r="K15" s="41">
        <f t="shared" si="1"/>
        <v>39.48</v>
      </c>
      <c r="L15" s="41">
        <v>19.74</v>
      </c>
      <c r="M15" s="41">
        <v>19.74</v>
      </c>
      <c r="N15" s="41"/>
      <c r="O15" s="42"/>
      <c r="P15" s="27"/>
    </row>
    <row r="16" s="6" customFormat="1" ht="37.5" spans="1:16">
      <c r="A16" s="18"/>
      <c r="B16" s="40"/>
      <c r="C16" s="40"/>
      <c r="D16" s="40" t="s">
        <v>174</v>
      </c>
      <c r="E16" s="41">
        <f t="shared" si="0"/>
        <v>65</v>
      </c>
      <c r="F16" s="41">
        <v>65</v>
      </c>
      <c r="G16" s="41"/>
      <c r="H16" s="41"/>
      <c r="I16" s="42"/>
      <c r="J16" s="40" t="s">
        <v>174</v>
      </c>
      <c r="K16" s="41">
        <f t="shared" si="1"/>
        <v>65</v>
      </c>
      <c r="L16" s="41">
        <v>65</v>
      </c>
      <c r="M16" s="41"/>
      <c r="N16" s="41"/>
      <c r="O16" s="42"/>
      <c r="P16" s="27"/>
    </row>
    <row r="17" s="6" customFormat="1" ht="37.5" spans="1:16">
      <c r="A17" s="18"/>
      <c r="B17" s="40"/>
      <c r="C17" s="40"/>
      <c r="D17" s="40" t="s">
        <v>169</v>
      </c>
      <c r="E17" s="41">
        <f t="shared" si="0"/>
        <v>26.32</v>
      </c>
      <c r="F17" s="41"/>
      <c r="G17" s="41"/>
      <c r="H17" s="41"/>
      <c r="I17" s="41">
        <v>26.32</v>
      </c>
      <c r="J17" s="40" t="s">
        <v>169</v>
      </c>
      <c r="K17" s="41">
        <f t="shared" si="1"/>
        <v>68.64</v>
      </c>
      <c r="L17" s="41"/>
      <c r="M17" s="41"/>
      <c r="N17" s="41"/>
      <c r="O17" s="41">
        <v>68.64</v>
      </c>
      <c r="P17" s="27"/>
    </row>
    <row r="18" s="6" customFormat="1" ht="37.5" spans="1:16">
      <c r="A18" s="18">
        <v>6</v>
      </c>
      <c r="B18" s="40" t="s">
        <v>175</v>
      </c>
      <c r="C18" s="40" t="s">
        <v>167</v>
      </c>
      <c r="D18" s="40" t="s">
        <v>168</v>
      </c>
      <c r="E18" s="41">
        <f t="shared" si="0"/>
        <v>31.14</v>
      </c>
      <c r="F18" s="41">
        <v>15.57</v>
      </c>
      <c r="G18" s="41">
        <v>15.57</v>
      </c>
      <c r="H18" s="41"/>
      <c r="I18" s="42"/>
      <c r="J18" s="40" t="s">
        <v>168</v>
      </c>
      <c r="K18" s="41">
        <f t="shared" si="1"/>
        <v>31.14</v>
      </c>
      <c r="L18" s="41">
        <v>15.57</v>
      </c>
      <c r="M18" s="41">
        <v>15.57</v>
      </c>
      <c r="N18" s="41"/>
      <c r="O18" s="42"/>
      <c r="P18" s="27"/>
    </row>
    <row r="19" s="6" customFormat="1" ht="37.5" spans="1:16">
      <c r="A19" s="18"/>
      <c r="B19" s="40"/>
      <c r="C19" s="40"/>
      <c r="D19" s="40" t="s">
        <v>169</v>
      </c>
      <c r="E19" s="41">
        <f t="shared" si="0"/>
        <v>20.76</v>
      </c>
      <c r="F19" s="41"/>
      <c r="G19" s="41"/>
      <c r="H19" s="41"/>
      <c r="I19" s="41">
        <v>20.76</v>
      </c>
      <c r="J19" s="40" t="s">
        <v>169</v>
      </c>
      <c r="K19" s="41">
        <f t="shared" si="1"/>
        <v>38.86</v>
      </c>
      <c r="L19" s="41"/>
      <c r="M19" s="41"/>
      <c r="N19" s="41"/>
      <c r="O19" s="41">
        <v>38.86</v>
      </c>
      <c r="P19" s="27"/>
    </row>
    <row r="20" s="6" customFormat="1" ht="37.5" spans="1:16">
      <c r="A20" s="18">
        <v>7</v>
      </c>
      <c r="B20" s="40" t="s">
        <v>176</v>
      </c>
      <c r="C20" s="40" t="s">
        <v>167</v>
      </c>
      <c r="D20" s="40" t="s">
        <v>168</v>
      </c>
      <c r="E20" s="41">
        <f t="shared" si="0"/>
        <v>28.32</v>
      </c>
      <c r="F20" s="41">
        <v>14.16</v>
      </c>
      <c r="G20" s="41">
        <v>14.16</v>
      </c>
      <c r="H20" s="41"/>
      <c r="I20" s="42"/>
      <c r="J20" s="40" t="s">
        <v>168</v>
      </c>
      <c r="K20" s="41">
        <f t="shared" si="1"/>
        <v>28.32</v>
      </c>
      <c r="L20" s="41">
        <v>14.16</v>
      </c>
      <c r="M20" s="41">
        <v>14.16</v>
      </c>
      <c r="N20" s="41"/>
      <c r="O20" s="42"/>
      <c r="P20" s="26" t="s">
        <v>292</v>
      </c>
    </row>
    <row r="21" s="6" customFormat="1" ht="37.5" spans="1:16">
      <c r="A21" s="18"/>
      <c r="B21" s="40"/>
      <c r="C21" s="40"/>
      <c r="D21" s="40" t="s">
        <v>169</v>
      </c>
      <c r="E21" s="41">
        <f t="shared" si="0"/>
        <v>18.88</v>
      </c>
      <c r="F21" s="41"/>
      <c r="G21" s="41"/>
      <c r="H21" s="41"/>
      <c r="I21" s="41">
        <v>18.88</v>
      </c>
      <c r="J21" s="40" t="s">
        <v>169</v>
      </c>
      <c r="K21" s="41">
        <f t="shared" si="1"/>
        <v>15.39</v>
      </c>
      <c r="L21" s="41"/>
      <c r="M21" s="41"/>
      <c r="N21" s="41"/>
      <c r="O21" s="41">
        <v>15.39</v>
      </c>
      <c r="P21" s="27"/>
    </row>
    <row r="22" s="6" customFormat="1" ht="37.5" spans="1:16">
      <c r="A22" s="18">
        <v>8</v>
      </c>
      <c r="B22" s="40" t="s">
        <v>177</v>
      </c>
      <c r="C22" s="40" t="s">
        <v>167</v>
      </c>
      <c r="D22" s="40" t="s">
        <v>168</v>
      </c>
      <c r="E22" s="41">
        <f t="shared" si="0"/>
        <v>89.27</v>
      </c>
      <c r="F22" s="41">
        <v>76.67</v>
      </c>
      <c r="G22" s="41">
        <v>12.6</v>
      </c>
      <c r="H22" s="41"/>
      <c r="I22" s="42"/>
      <c r="J22" s="40" t="s">
        <v>168</v>
      </c>
      <c r="K22" s="41">
        <f t="shared" si="1"/>
        <v>43.106157</v>
      </c>
      <c r="L22" s="20">
        <v>30.506157</v>
      </c>
      <c r="M22" s="41">
        <v>12.6</v>
      </c>
      <c r="N22" s="41"/>
      <c r="O22" s="42"/>
      <c r="P22" s="26" t="s">
        <v>292</v>
      </c>
    </row>
    <row r="23" s="6" customFormat="1" ht="37.5" spans="1:16">
      <c r="A23" s="18"/>
      <c r="B23" s="40"/>
      <c r="C23" s="40"/>
      <c r="D23" s="40" t="s">
        <v>169</v>
      </c>
      <c r="E23" s="41">
        <f t="shared" si="0"/>
        <v>16.8</v>
      </c>
      <c r="F23" s="41"/>
      <c r="G23" s="41"/>
      <c r="H23" s="41"/>
      <c r="I23" s="41">
        <v>16.8</v>
      </c>
      <c r="J23" s="40" t="s">
        <v>169</v>
      </c>
      <c r="K23" s="41">
        <f t="shared" si="1"/>
        <v>58.573843</v>
      </c>
      <c r="L23" s="41"/>
      <c r="M23" s="41"/>
      <c r="N23" s="41"/>
      <c r="O23" s="41">
        <v>58.573843</v>
      </c>
      <c r="P23" s="27"/>
    </row>
    <row r="24" s="6" customFormat="1" ht="37.5" spans="1:16">
      <c r="A24" s="18">
        <v>9</v>
      </c>
      <c r="B24" s="40" t="s">
        <v>178</v>
      </c>
      <c r="C24" s="40" t="s">
        <v>167</v>
      </c>
      <c r="D24" s="40" t="s">
        <v>168</v>
      </c>
      <c r="E24" s="41">
        <f t="shared" si="0"/>
        <v>32.64</v>
      </c>
      <c r="F24" s="41">
        <v>16.32</v>
      </c>
      <c r="G24" s="41">
        <v>16.32</v>
      </c>
      <c r="H24" s="41"/>
      <c r="I24" s="42"/>
      <c r="J24" s="40" t="s">
        <v>168</v>
      </c>
      <c r="K24" s="41">
        <f t="shared" si="1"/>
        <v>32.64</v>
      </c>
      <c r="L24" s="41">
        <v>16.32</v>
      </c>
      <c r="M24" s="41">
        <v>16.32</v>
      </c>
      <c r="N24" s="41"/>
      <c r="O24" s="42"/>
      <c r="P24" s="27"/>
    </row>
    <row r="25" s="6" customFormat="1" ht="37.5" spans="1:16">
      <c r="A25" s="18"/>
      <c r="B25" s="40"/>
      <c r="C25" s="40"/>
      <c r="D25" s="40" t="s">
        <v>169</v>
      </c>
      <c r="E25" s="41">
        <f t="shared" si="0"/>
        <v>21.76</v>
      </c>
      <c r="F25" s="41"/>
      <c r="G25" s="41"/>
      <c r="H25" s="41"/>
      <c r="I25" s="41">
        <v>21.76</v>
      </c>
      <c r="J25" s="40" t="s">
        <v>169</v>
      </c>
      <c r="K25" s="41">
        <f t="shared" si="1"/>
        <v>75.36</v>
      </c>
      <c r="L25" s="41"/>
      <c r="M25" s="41"/>
      <c r="N25" s="41"/>
      <c r="O25" s="41">
        <v>75.36</v>
      </c>
      <c r="P25" s="27"/>
    </row>
    <row r="26" s="6" customFormat="1" ht="37.5" spans="1:16">
      <c r="A26" s="18">
        <v>10</v>
      </c>
      <c r="B26" s="40" t="s">
        <v>179</v>
      </c>
      <c r="C26" s="40" t="s">
        <v>167</v>
      </c>
      <c r="D26" s="40" t="s">
        <v>168</v>
      </c>
      <c r="E26" s="41">
        <f t="shared" si="0"/>
        <v>23.28</v>
      </c>
      <c r="F26" s="41">
        <v>11.64</v>
      </c>
      <c r="G26" s="41">
        <v>11.64</v>
      </c>
      <c r="H26" s="41"/>
      <c r="I26" s="42"/>
      <c r="J26" s="40" t="s">
        <v>168</v>
      </c>
      <c r="K26" s="41">
        <f t="shared" si="1"/>
        <v>23.28</v>
      </c>
      <c r="L26" s="41">
        <v>11.64</v>
      </c>
      <c r="M26" s="41">
        <v>11.64</v>
      </c>
      <c r="N26" s="41"/>
      <c r="O26" s="42"/>
      <c r="P26" s="27"/>
    </row>
    <row r="27" s="6" customFormat="1" ht="37.5" spans="1:16">
      <c r="A27" s="18"/>
      <c r="B27" s="40"/>
      <c r="C27" s="40"/>
      <c r="D27" s="40" t="s">
        <v>174</v>
      </c>
      <c r="E27" s="41">
        <f t="shared" si="0"/>
        <v>47</v>
      </c>
      <c r="F27" s="41">
        <v>47</v>
      </c>
      <c r="G27" s="41"/>
      <c r="H27" s="41"/>
      <c r="I27" s="42"/>
      <c r="J27" s="40" t="s">
        <v>174</v>
      </c>
      <c r="K27" s="41">
        <f t="shared" si="1"/>
        <v>47</v>
      </c>
      <c r="L27" s="41">
        <v>47</v>
      </c>
      <c r="M27" s="41"/>
      <c r="N27" s="41"/>
      <c r="O27" s="42"/>
      <c r="P27" s="27"/>
    </row>
    <row r="28" s="6" customFormat="1" ht="37.5" spans="1:16">
      <c r="A28" s="18"/>
      <c r="B28" s="40"/>
      <c r="C28" s="40"/>
      <c r="D28" s="40" t="s">
        <v>186</v>
      </c>
      <c r="E28" s="41">
        <f t="shared" si="0"/>
        <v>0</v>
      </c>
      <c r="F28" s="41"/>
      <c r="G28" s="41"/>
      <c r="H28" s="41"/>
      <c r="I28" s="42"/>
      <c r="J28" s="40" t="s">
        <v>168</v>
      </c>
      <c r="K28" s="41">
        <f t="shared" si="1"/>
        <v>22.728728</v>
      </c>
      <c r="L28" s="41"/>
      <c r="M28" s="41">
        <v>22.728728</v>
      </c>
      <c r="N28" s="41"/>
      <c r="O28" s="41"/>
      <c r="P28" s="27"/>
    </row>
    <row r="29" s="6" customFormat="1" ht="37.5" spans="1:16">
      <c r="A29" s="18"/>
      <c r="B29" s="40"/>
      <c r="C29" s="40"/>
      <c r="D29" s="40" t="s">
        <v>169</v>
      </c>
      <c r="E29" s="41">
        <f t="shared" si="0"/>
        <v>15.52</v>
      </c>
      <c r="F29" s="41"/>
      <c r="G29" s="41"/>
      <c r="H29" s="41"/>
      <c r="I29" s="41">
        <v>15.52</v>
      </c>
      <c r="J29" s="40" t="s">
        <v>169</v>
      </c>
      <c r="K29" s="41">
        <f t="shared" si="1"/>
        <v>21.55</v>
      </c>
      <c r="L29" s="41"/>
      <c r="M29" s="41"/>
      <c r="N29" s="41"/>
      <c r="O29" s="41">
        <v>21.55</v>
      </c>
      <c r="P29" s="27"/>
    </row>
    <row r="30" s="6" customFormat="1" ht="37.5" spans="1:16">
      <c r="A30" s="18">
        <v>11</v>
      </c>
      <c r="B30" s="40" t="s">
        <v>180</v>
      </c>
      <c r="C30" s="40" t="s">
        <v>167</v>
      </c>
      <c r="D30" s="40" t="s">
        <v>168</v>
      </c>
      <c r="E30" s="41">
        <f t="shared" si="0"/>
        <v>72.12</v>
      </c>
      <c r="F30" s="41">
        <v>36.06</v>
      </c>
      <c r="G30" s="41">
        <v>36.06</v>
      </c>
      <c r="H30" s="41"/>
      <c r="I30" s="42"/>
      <c r="J30" s="40" t="s">
        <v>168</v>
      </c>
      <c r="K30" s="41">
        <f t="shared" si="1"/>
        <v>72.12</v>
      </c>
      <c r="L30" s="41">
        <v>36.06</v>
      </c>
      <c r="M30" s="41">
        <v>36.06</v>
      </c>
      <c r="N30" s="41"/>
      <c r="O30" s="42"/>
      <c r="P30" s="27"/>
    </row>
    <row r="31" s="6" customFormat="1" ht="37.5" spans="1:16">
      <c r="A31" s="18"/>
      <c r="B31" s="40"/>
      <c r="C31" s="40"/>
      <c r="D31" s="40" t="s">
        <v>169</v>
      </c>
      <c r="E31" s="41">
        <f t="shared" si="0"/>
        <v>48.08</v>
      </c>
      <c r="F31" s="41"/>
      <c r="G31" s="41"/>
      <c r="H31" s="41"/>
      <c r="I31" s="41">
        <v>48.08</v>
      </c>
      <c r="J31" s="40" t="s">
        <v>169</v>
      </c>
      <c r="K31" s="41">
        <f t="shared" si="1"/>
        <v>48.08</v>
      </c>
      <c r="L31" s="41"/>
      <c r="M31" s="41"/>
      <c r="N31" s="41"/>
      <c r="O31" s="41">
        <v>48.08</v>
      </c>
      <c r="P31" s="27"/>
    </row>
    <row r="32" s="6" customFormat="1" ht="37.5" spans="1:16">
      <c r="A32" s="18">
        <v>12</v>
      </c>
      <c r="B32" s="40" t="s">
        <v>311</v>
      </c>
      <c r="C32" s="40" t="s">
        <v>167</v>
      </c>
      <c r="D32" s="40" t="s">
        <v>168</v>
      </c>
      <c r="E32" s="41">
        <f t="shared" si="0"/>
        <v>16.92</v>
      </c>
      <c r="F32" s="41">
        <v>8.46</v>
      </c>
      <c r="G32" s="41">
        <v>8.46</v>
      </c>
      <c r="H32" s="41"/>
      <c r="I32" s="42"/>
      <c r="J32" s="40" t="s">
        <v>168</v>
      </c>
      <c r="K32" s="41">
        <f t="shared" si="1"/>
        <v>0</v>
      </c>
      <c r="L32" s="41"/>
      <c r="M32" s="41"/>
      <c r="N32" s="41"/>
      <c r="O32" s="41"/>
      <c r="P32" s="26" t="s">
        <v>312</v>
      </c>
    </row>
    <row r="33" s="6" customFormat="1" ht="37.5" spans="1:16">
      <c r="A33" s="18"/>
      <c r="B33" s="40"/>
      <c r="C33" s="40"/>
      <c r="D33" s="40" t="s">
        <v>169</v>
      </c>
      <c r="E33" s="41">
        <f t="shared" si="0"/>
        <v>11.28</v>
      </c>
      <c r="F33" s="41"/>
      <c r="G33" s="41"/>
      <c r="H33" s="41"/>
      <c r="I33" s="41">
        <v>11.28</v>
      </c>
      <c r="J33" s="40" t="s">
        <v>169</v>
      </c>
      <c r="K33" s="41">
        <f t="shared" si="1"/>
        <v>0</v>
      </c>
      <c r="L33" s="41"/>
      <c r="M33" s="41"/>
      <c r="N33" s="41"/>
      <c r="O33" s="41"/>
      <c r="P33" s="27"/>
    </row>
    <row r="34" s="6" customFormat="1" ht="56.25" spans="1:16">
      <c r="A34" s="18">
        <v>13</v>
      </c>
      <c r="B34" s="40" t="s">
        <v>183</v>
      </c>
      <c r="C34" s="40" t="s">
        <v>167</v>
      </c>
      <c r="D34" s="40" t="s">
        <v>169</v>
      </c>
      <c r="E34" s="41">
        <f t="shared" si="0"/>
        <v>70</v>
      </c>
      <c r="F34" s="41"/>
      <c r="G34" s="41"/>
      <c r="H34" s="41"/>
      <c r="I34" s="41">
        <v>70</v>
      </c>
      <c r="J34" s="40" t="s">
        <v>169</v>
      </c>
      <c r="K34" s="41">
        <f t="shared" si="1"/>
        <v>70</v>
      </c>
      <c r="L34" s="41"/>
      <c r="M34" s="41"/>
      <c r="N34" s="41"/>
      <c r="O34" s="41">
        <v>70</v>
      </c>
      <c r="P34" s="27"/>
    </row>
    <row r="35" s="6" customFormat="1" ht="37.5" spans="1:16">
      <c r="A35" s="18">
        <v>14</v>
      </c>
      <c r="B35" s="40" t="s">
        <v>184</v>
      </c>
      <c r="C35" s="40" t="s">
        <v>185</v>
      </c>
      <c r="D35" s="40" t="s">
        <v>168</v>
      </c>
      <c r="E35" s="41">
        <f t="shared" si="0"/>
        <v>94.815</v>
      </c>
      <c r="F35" s="41">
        <v>94.815</v>
      </c>
      <c r="G35" s="41"/>
      <c r="H35" s="41"/>
      <c r="I35" s="42"/>
      <c r="J35" s="40" t="s">
        <v>168</v>
      </c>
      <c r="K35" s="41">
        <f t="shared" si="1"/>
        <v>94.815</v>
      </c>
      <c r="L35" s="41">
        <v>94.815</v>
      </c>
      <c r="M35" s="41"/>
      <c r="N35" s="41"/>
      <c r="O35" s="42"/>
      <c r="P35" s="26" t="s">
        <v>293</v>
      </c>
    </row>
    <row r="36" s="6" customFormat="1" ht="37.5" spans="1:16">
      <c r="A36" s="18"/>
      <c r="B36" s="40"/>
      <c r="C36" s="40"/>
      <c r="D36" s="40" t="s">
        <v>186</v>
      </c>
      <c r="E36" s="41">
        <f t="shared" si="0"/>
        <v>0</v>
      </c>
      <c r="F36" s="41"/>
      <c r="G36" s="41"/>
      <c r="H36" s="41"/>
      <c r="I36" s="42"/>
      <c r="J36" s="40" t="s">
        <v>186</v>
      </c>
      <c r="K36" s="41">
        <f t="shared" si="1"/>
        <v>67.852911</v>
      </c>
      <c r="L36" s="41"/>
      <c r="M36" s="41"/>
      <c r="N36" s="41">
        <v>67.852911</v>
      </c>
      <c r="O36" s="41"/>
      <c r="P36" s="27"/>
    </row>
    <row r="37" s="6" customFormat="1" ht="37.5" spans="1:16">
      <c r="A37" s="18"/>
      <c r="B37" s="40"/>
      <c r="C37" s="40"/>
      <c r="D37" s="40" t="s">
        <v>169</v>
      </c>
      <c r="E37" s="41">
        <f t="shared" si="0"/>
        <v>221.235</v>
      </c>
      <c r="F37" s="41"/>
      <c r="G37" s="41"/>
      <c r="H37" s="41"/>
      <c r="I37" s="41">
        <v>221.235</v>
      </c>
      <c r="J37" s="40" t="s">
        <v>169</v>
      </c>
      <c r="K37" s="41">
        <f t="shared" si="1"/>
        <v>153.395</v>
      </c>
      <c r="L37" s="41"/>
      <c r="M37" s="41"/>
      <c r="N37" s="42"/>
      <c r="O37" s="41">
        <v>153.395</v>
      </c>
      <c r="P37" s="27"/>
    </row>
    <row r="38" s="6" customFormat="1" ht="37.5" spans="1:16">
      <c r="A38" s="18">
        <v>15</v>
      </c>
      <c r="B38" s="40" t="s">
        <v>39</v>
      </c>
      <c r="C38" s="40" t="s">
        <v>185</v>
      </c>
      <c r="D38" s="40" t="s">
        <v>168</v>
      </c>
      <c r="E38" s="41">
        <f t="shared" si="0"/>
        <v>29.55</v>
      </c>
      <c r="F38" s="41">
        <v>29.55</v>
      </c>
      <c r="G38" s="41"/>
      <c r="H38" s="41"/>
      <c r="I38" s="42"/>
      <c r="J38" s="40" t="s">
        <v>168</v>
      </c>
      <c r="K38" s="41">
        <f t="shared" si="1"/>
        <v>29.55</v>
      </c>
      <c r="L38" s="41">
        <v>29.55</v>
      </c>
      <c r="M38" s="41"/>
      <c r="N38" s="41"/>
      <c r="O38" s="42"/>
      <c r="P38" s="26" t="s">
        <v>294</v>
      </c>
    </row>
    <row r="39" s="6" customFormat="1" ht="37.5" spans="1:16">
      <c r="A39" s="18"/>
      <c r="B39" s="40"/>
      <c r="C39" s="40"/>
      <c r="D39" s="40" t="s">
        <v>186</v>
      </c>
      <c r="E39" s="41">
        <f t="shared" si="0"/>
        <v>0</v>
      </c>
      <c r="F39" s="41"/>
      <c r="G39" s="41"/>
      <c r="H39" s="41"/>
      <c r="I39" s="42"/>
      <c r="J39" s="40" t="s">
        <v>186</v>
      </c>
      <c r="K39" s="41">
        <f t="shared" si="1"/>
        <v>17.251044</v>
      </c>
      <c r="L39" s="41"/>
      <c r="M39" s="41"/>
      <c r="N39" s="41">
        <v>17.251044</v>
      </c>
      <c r="O39" s="41"/>
      <c r="P39" s="27"/>
    </row>
    <row r="40" s="6" customFormat="1" ht="37.5" spans="1:16">
      <c r="A40" s="18"/>
      <c r="B40" s="40"/>
      <c r="C40" s="40"/>
      <c r="D40" s="40" t="s">
        <v>169</v>
      </c>
      <c r="E40" s="41">
        <f t="shared" si="0"/>
        <v>68.95</v>
      </c>
      <c r="F40" s="41"/>
      <c r="G40" s="41"/>
      <c r="H40" s="41"/>
      <c r="I40" s="41">
        <v>68.95</v>
      </c>
      <c r="J40" s="40" t="s">
        <v>169</v>
      </c>
      <c r="K40" s="41">
        <f t="shared" si="1"/>
        <v>52.45</v>
      </c>
      <c r="L40" s="41"/>
      <c r="M40" s="41"/>
      <c r="N40" s="42"/>
      <c r="O40" s="41">
        <v>52.45</v>
      </c>
      <c r="P40" s="27"/>
    </row>
    <row r="41" s="6" customFormat="1" ht="37.5" spans="1:16">
      <c r="A41" s="18">
        <v>16</v>
      </c>
      <c r="B41" s="40" t="s">
        <v>187</v>
      </c>
      <c r="C41" s="40" t="s">
        <v>185</v>
      </c>
      <c r="D41" s="40" t="s">
        <v>168</v>
      </c>
      <c r="E41" s="41">
        <f t="shared" si="0"/>
        <v>39.39</v>
      </c>
      <c r="F41" s="41">
        <v>39.39</v>
      </c>
      <c r="G41" s="41"/>
      <c r="H41" s="41"/>
      <c r="I41" s="42"/>
      <c r="J41" s="40" t="s">
        <v>168</v>
      </c>
      <c r="K41" s="41">
        <f t="shared" si="1"/>
        <v>39.39</v>
      </c>
      <c r="L41" s="41">
        <v>39.39</v>
      </c>
      <c r="M41" s="41"/>
      <c r="N41" s="41"/>
      <c r="O41" s="42"/>
      <c r="P41" s="26" t="s">
        <v>295</v>
      </c>
    </row>
    <row r="42" s="6" customFormat="1" ht="37.5" spans="1:16">
      <c r="A42" s="18"/>
      <c r="B42" s="40"/>
      <c r="C42" s="40"/>
      <c r="D42" s="40" t="s">
        <v>169</v>
      </c>
      <c r="E42" s="41">
        <f t="shared" si="0"/>
        <v>91.91</v>
      </c>
      <c r="F42" s="41"/>
      <c r="G42" s="41"/>
      <c r="H42" s="41"/>
      <c r="I42" s="41">
        <v>91.91</v>
      </c>
      <c r="J42" s="40" t="s">
        <v>169</v>
      </c>
      <c r="K42" s="41">
        <f t="shared" si="1"/>
        <v>91.91</v>
      </c>
      <c r="L42" s="41"/>
      <c r="M42" s="41"/>
      <c r="N42" s="41"/>
      <c r="O42" s="41">
        <v>91.91</v>
      </c>
      <c r="P42" s="27"/>
    </row>
    <row r="43" s="6" customFormat="1" ht="37.5" spans="1:16">
      <c r="A43" s="18">
        <v>17</v>
      </c>
      <c r="B43" s="40" t="s">
        <v>188</v>
      </c>
      <c r="C43" s="40" t="s">
        <v>185</v>
      </c>
      <c r="D43" s="40" t="s">
        <v>168</v>
      </c>
      <c r="E43" s="41">
        <f t="shared" si="0"/>
        <v>23.19</v>
      </c>
      <c r="F43" s="41">
        <v>23.19</v>
      </c>
      <c r="G43" s="41"/>
      <c r="H43" s="41"/>
      <c r="I43" s="42"/>
      <c r="J43" s="40" t="s">
        <v>168</v>
      </c>
      <c r="K43" s="41">
        <f t="shared" si="1"/>
        <v>42.865869</v>
      </c>
      <c r="L43" s="41">
        <v>42.865869</v>
      </c>
      <c r="M43" s="41"/>
      <c r="N43" s="41"/>
      <c r="O43" s="41"/>
      <c r="P43" s="26" t="s">
        <v>296</v>
      </c>
    </row>
    <row r="44" s="6" customFormat="1" ht="37.5" spans="1:16">
      <c r="A44" s="18"/>
      <c r="B44" s="40"/>
      <c r="C44" s="40"/>
      <c r="D44" s="40" t="s">
        <v>169</v>
      </c>
      <c r="E44" s="41">
        <f t="shared" si="0"/>
        <v>54.11</v>
      </c>
      <c r="F44" s="41"/>
      <c r="G44" s="41"/>
      <c r="H44" s="41"/>
      <c r="I44" s="41">
        <v>54.11</v>
      </c>
      <c r="J44" s="40" t="s">
        <v>169</v>
      </c>
      <c r="K44" s="41">
        <f t="shared" si="1"/>
        <v>100.014131</v>
      </c>
      <c r="L44" s="41"/>
      <c r="M44" s="41"/>
      <c r="N44" s="41"/>
      <c r="O44" s="41">
        <v>100.014131</v>
      </c>
      <c r="P44" s="27"/>
    </row>
    <row r="45" s="6" customFormat="1" ht="37.5" spans="1:16">
      <c r="A45" s="18">
        <v>18</v>
      </c>
      <c r="B45" s="40" t="s">
        <v>189</v>
      </c>
      <c r="C45" s="40" t="s">
        <v>185</v>
      </c>
      <c r="D45" s="40" t="s">
        <v>168</v>
      </c>
      <c r="E45" s="41">
        <f t="shared" si="0"/>
        <v>16.92</v>
      </c>
      <c r="F45" s="41">
        <v>16.92</v>
      </c>
      <c r="G45" s="41"/>
      <c r="H45" s="41"/>
      <c r="I45" s="42"/>
      <c r="J45" s="40" t="s">
        <v>168</v>
      </c>
      <c r="K45" s="41">
        <f t="shared" si="1"/>
        <v>26</v>
      </c>
      <c r="L45" s="41">
        <v>26</v>
      </c>
      <c r="M45" s="41"/>
      <c r="N45" s="41"/>
      <c r="O45" s="41"/>
      <c r="P45" s="26" t="s">
        <v>296</v>
      </c>
    </row>
    <row r="46" s="6" customFormat="1" ht="37.5" spans="1:16">
      <c r="A46" s="18"/>
      <c r="B46" s="40"/>
      <c r="C46" s="40"/>
      <c r="D46" s="40" t="s">
        <v>169</v>
      </c>
      <c r="E46" s="41">
        <f t="shared" si="0"/>
        <v>39.48</v>
      </c>
      <c r="F46" s="41"/>
      <c r="G46" s="41"/>
      <c r="H46" s="41"/>
      <c r="I46" s="41">
        <v>39.48</v>
      </c>
      <c r="J46" s="40" t="s">
        <v>169</v>
      </c>
      <c r="K46" s="41">
        <f t="shared" si="1"/>
        <v>39.48</v>
      </c>
      <c r="L46" s="41"/>
      <c r="M46" s="41"/>
      <c r="N46" s="41"/>
      <c r="O46" s="41">
        <v>39.48</v>
      </c>
      <c r="P46" s="27"/>
    </row>
    <row r="47" s="6" customFormat="1" ht="37.5" spans="1:16">
      <c r="A47" s="18">
        <v>19</v>
      </c>
      <c r="B47" s="40" t="s">
        <v>190</v>
      </c>
      <c r="C47" s="40" t="s">
        <v>185</v>
      </c>
      <c r="D47" s="40" t="s">
        <v>168</v>
      </c>
      <c r="E47" s="41">
        <f t="shared" si="0"/>
        <v>26.16</v>
      </c>
      <c r="F47" s="41">
        <v>26.16</v>
      </c>
      <c r="G47" s="41"/>
      <c r="H47" s="41"/>
      <c r="I47" s="42"/>
      <c r="J47" s="40" t="s">
        <v>168</v>
      </c>
      <c r="K47" s="41">
        <f t="shared" si="1"/>
        <v>26.16</v>
      </c>
      <c r="L47" s="41">
        <v>26.16</v>
      </c>
      <c r="M47" s="41"/>
      <c r="N47" s="42"/>
      <c r="O47" s="41"/>
      <c r="P47" s="27"/>
    </row>
    <row r="48" s="6" customFormat="1" ht="37.5" spans="1:16">
      <c r="A48" s="18"/>
      <c r="B48" s="40"/>
      <c r="C48" s="40"/>
      <c r="D48" s="40" t="s">
        <v>169</v>
      </c>
      <c r="E48" s="41">
        <f t="shared" si="0"/>
        <v>61.04</v>
      </c>
      <c r="F48" s="41"/>
      <c r="G48" s="41"/>
      <c r="H48" s="41"/>
      <c r="I48" s="41">
        <v>61.04</v>
      </c>
      <c r="J48" s="40" t="s">
        <v>169</v>
      </c>
      <c r="K48" s="41">
        <f t="shared" si="1"/>
        <v>39.2</v>
      </c>
      <c r="L48" s="41"/>
      <c r="M48" s="41"/>
      <c r="N48" s="41"/>
      <c r="O48" s="41">
        <v>39.2</v>
      </c>
      <c r="P48" s="27"/>
    </row>
    <row r="49" s="6" customFormat="1" ht="37.5" spans="1:235">
      <c r="A49" s="18">
        <v>20</v>
      </c>
      <c r="B49" s="40" t="s">
        <v>191</v>
      </c>
      <c r="C49" s="40" t="s">
        <v>185</v>
      </c>
      <c r="D49" s="40" t="s">
        <v>168</v>
      </c>
      <c r="E49" s="41">
        <f t="shared" si="0"/>
        <v>18.75</v>
      </c>
      <c r="F49" s="41">
        <v>18.75</v>
      </c>
      <c r="G49" s="41"/>
      <c r="H49" s="41"/>
      <c r="I49" s="42"/>
      <c r="J49" s="40" t="s">
        <v>168</v>
      </c>
      <c r="K49" s="41">
        <f t="shared" si="1"/>
        <v>18.75</v>
      </c>
      <c r="L49" s="41">
        <v>18.75</v>
      </c>
      <c r="M49" s="41"/>
      <c r="N49" s="42"/>
      <c r="O49" s="41"/>
      <c r="P49" s="26" t="s">
        <v>296</v>
      </c>
    </row>
    <row r="50" s="6" customFormat="1" ht="37.5" spans="1:235">
      <c r="A50" s="18"/>
      <c r="B50" s="40"/>
      <c r="C50" s="40"/>
      <c r="D50" s="40" t="s">
        <v>169</v>
      </c>
      <c r="E50" s="41">
        <f t="shared" si="0"/>
        <v>43.75</v>
      </c>
      <c r="F50" s="41"/>
      <c r="G50" s="41"/>
      <c r="H50" s="41"/>
      <c r="I50" s="41">
        <v>43.75</v>
      </c>
      <c r="J50" s="40" t="s">
        <v>169</v>
      </c>
      <c r="K50" s="41">
        <f t="shared" si="1"/>
        <v>25.14</v>
      </c>
      <c r="L50" s="41"/>
      <c r="M50" s="41"/>
      <c r="N50" s="41"/>
      <c r="O50" s="41">
        <v>25.14</v>
      </c>
      <c r="P50" s="27"/>
    </row>
    <row r="51" s="6" customFormat="1" ht="37.5" spans="1:235">
      <c r="A51" s="18">
        <v>21</v>
      </c>
      <c r="B51" s="40" t="s">
        <v>192</v>
      </c>
      <c r="C51" s="40" t="s">
        <v>185</v>
      </c>
      <c r="D51" s="40" t="s">
        <v>168</v>
      </c>
      <c r="E51" s="41">
        <f t="shared" si="0"/>
        <v>18.36</v>
      </c>
      <c r="F51" s="41">
        <v>18.36</v>
      </c>
      <c r="G51" s="41"/>
      <c r="H51" s="41"/>
      <c r="I51" s="42"/>
      <c r="J51" s="40" t="s">
        <v>168</v>
      </c>
      <c r="K51" s="41">
        <f t="shared" si="1"/>
        <v>18.700222</v>
      </c>
      <c r="L51" s="41">
        <v>18.700222</v>
      </c>
      <c r="M51" s="41"/>
      <c r="N51" s="41"/>
      <c r="O51" s="42"/>
      <c r="P51" s="27" t="s">
        <v>297</v>
      </c>
    </row>
    <row r="52" s="6" customFormat="1" ht="37.5" spans="1:235">
      <c r="A52" s="18"/>
      <c r="B52" s="40"/>
      <c r="C52" s="40"/>
      <c r="D52" s="40" t="s">
        <v>169</v>
      </c>
      <c r="E52" s="41">
        <f t="shared" si="0"/>
        <v>42.84</v>
      </c>
      <c r="F52" s="41"/>
      <c r="G52" s="41"/>
      <c r="H52" s="41"/>
      <c r="I52" s="41">
        <v>42.84</v>
      </c>
      <c r="J52" s="40" t="s">
        <v>169</v>
      </c>
      <c r="K52" s="41">
        <f t="shared" si="1"/>
        <v>42.84</v>
      </c>
      <c r="L52" s="41"/>
      <c r="M52" s="41"/>
      <c r="N52" s="41"/>
      <c r="O52" s="41">
        <v>42.84</v>
      </c>
      <c r="P52" s="27"/>
    </row>
    <row r="53" s="6" customFormat="1" ht="56.25" spans="1:235">
      <c r="A53" s="18">
        <v>22</v>
      </c>
      <c r="B53" s="40" t="s">
        <v>193</v>
      </c>
      <c r="C53" s="40" t="s">
        <v>185</v>
      </c>
      <c r="D53" s="40" t="s">
        <v>168</v>
      </c>
      <c r="E53" s="41">
        <f t="shared" si="0"/>
        <v>8.5</v>
      </c>
      <c r="F53" s="41">
        <v>8.5</v>
      </c>
      <c r="G53" s="41"/>
      <c r="H53" s="41"/>
      <c r="I53" s="41"/>
      <c r="J53" s="40" t="s">
        <v>168</v>
      </c>
      <c r="K53" s="41">
        <f t="shared" si="1"/>
        <v>5.63</v>
      </c>
      <c r="L53" s="41">
        <v>5.63</v>
      </c>
      <c r="M53" s="41"/>
      <c r="N53" s="41"/>
      <c r="O53" s="41"/>
      <c r="P53" s="26" t="s">
        <v>298</v>
      </c>
    </row>
    <row r="54" s="6" customFormat="1" ht="37.5" spans="1:235">
      <c r="A54" s="18">
        <v>23</v>
      </c>
      <c r="B54" s="40" t="s">
        <v>194</v>
      </c>
      <c r="C54" s="40" t="s">
        <v>185</v>
      </c>
      <c r="D54" s="40" t="s">
        <v>168</v>
      </c>
      <c r="E54" s="41">
        <f t="shared" si="0"/>
        <v>37.8</v>
      </c>
      <c r="F54" s="41">
        <v>37.8</v>
      </c>
      <c r="G54" s="41"/>
      <c r="H54" s="41"/>
      <c r="I54" s="42"/>
      <c r="J54" s="40" t="s">
        <v>168</v>
      </c>
      <c r="K54" s="41">
        <f t="shared" si="1"/>
        <v>37.8</v>
      </c>
      <c r="L54" s="41">
        <v>37.8</v>
      </c>
      <c r="M54" s="41"/>
      <c r="N54" s="41"/>
      <c r="O54" s="42"/>
      <c r="P54" s="26" t="s">
        <v>298</v>
      </c>
    </row>
    <row r="55" s="6" customFormat="1" ht="37.5" spans="1:235">
      <c r="A55" s="18"/>
      <c r="B55" s="40"/>
      <c r="C55" s="40"/>
      <c r="D55" s="40" t="s">
        <v>169</v>
      </c>
      <c r="E55" s="41">
        <f t="shared" si="0"/>
        <v>88.2</v>
      </c>
      <c r="F55" s="42"/>
      <c r="G55" s="41"/>
      <c r="H55" s="41"/>
      <c r="I55" s="41">
        <v>88.2</v>
      </c>
      <c r="J55" s="40" t="s">
        <v>169</v>
      </c>
      <c r="K55" s="41">
        <f t="shared" si="1"/>
        <v>15.2</v>
      </c>
      <c r="L55" s="42"/>
      <c r="M55" s="41"/>
      <c r="N55" s="41"/>
      <c r="O55" s="41">
        <v>15.2</v>
      </c>
      <c r="P55" s="26"/>
    </row>
    <row r="56" s="6" customFormat="1" ht="37.5" spans="1:235">
      <c r="A56" s="18">
        <v>24</v>
      </c>
      <c r="B56" s="40" t="s">
        <v>195</v>
      </c>
      <c r="C56" s="40" t="s">
        <v>167</v>
      </c>
      <c r="D56" s="40" t="s">
        <v>168</v>
      </c>
      <c r="E56" s="41">
        <f t="shared" si="0"/>
        <v>1995.935</v>
      </c>
      <c r="F56" s="41">
        <v>1095.935</v>
      </c>
      <c r="G56" s="41">
        <v>900</v>
      </c>
      <c r="H56" s="41"/>
      <c r="I56" s="41"/>
      <c r="J56" s="40" t="s">
        <v>168</v>
      </c>
      <c r="K56" s="41">
        <f t="shared" si="1"/>
        <v>1995.935</v>
      </c>
      <c r="L56" s="41">
        <v>1095.935</v>
      </c>
      <c r="M56" s="41">
        <v>900</v>
      </c>
      <c r="N56" s="41"/>
      <c r="O56" s="41"/>
      <c r="P56" s="27"/>
    </row>
    <row r="57" s="6" customFormat="1" ht="37.5" spans="1:235">
      <c r="A57" s="18">
        <v>25</v>
      </c>
      <c r="B57" s="40" t="s">
        <v>196</v>
      </c>
      <c r="C57" s="40" t="s">
        <v>167</v>
      </c>
      <c r="D57" s="40" t="s">
        <v>168</v>
      </c>
      <c r="E57" s="41">
        <f t="shared" si="0"/>
        <v>300</v>
      </c>
      <c r="F57" s="41">
        <v>200</v>
      </c>
      <c r="G57" s="41">
        <v>100</v>
      </c>
      <c r="H57" s="41"/>
      <c r="I57" s="41"/>
      <c r="J57" s="40" t="s">
        <v>168</v>
      </c>
      <c r="K57" s="41">
        <f t="shared" si="1"/>
        <v>300</v>
      </c>
      <c r="L57" s="41">
        <v>200</v>
      </c>
      <c r="M57" s="41">
        <v>100</v>
      </c>
      <c r="N57" s="41"/>
      <c r="O57" s="41"/>
      <c r="P57" s="27"/>
    </row>
    <row r="58" s="6" customFormat="1" ht="56.25" spans="1:235">
      <c r="A58" s="18">
        <v>26</v>
      </c>
      <c r="B58" s="40" t="s">
        <v>197</v>
      </c>
      <c r="C58" s="40" t="s">
        <v>198</v>
      </c>
      <c r="D58" s="40" t="s">
        <v>168</v>
      </c>
      <c r="E58" s="41">
        <f t="shared" si="0"/>
        <v>587.945</v>
      </c>
      <c r="F58" s="41">
        <v>292.945</v>
      </c>
      <c r="G58" s="41">
        <v>295</v>
      </c>
      <c r="H58" s="41"/>
      <c r="I58" s="41"/>
      <c r="J58" s="40" t="s">
        <v>168</v>
      </c>
      <c r="K58" s="41">
        <f t="shared" si="1"/>
        <v>587.945</v>
      </c>
      <c r="L58" s="41">
        <v>292.945</v>
      </c>
      <c r="M58" s="41">
        <v>295</v>
      </c>
      <c r="N58" s="41"/>
      <c r="O58" s="41"/>
      <c r="P58" s="27"/>
    </row>
    <row r="59" s="6" customFormat="1" ht="37.5" spans="1:235">
      <c r="A59" s="18">
        <v>27</v>
      </c>
      <c r="B59" s="40" t="s">
        <v>199</v>
      </c>
      <c r="C59" s="40" t="s">
        <v>200</v>
      </c>
      <c r="D59" s="40" t="s">
        <v>168</v>
      </c>
      <c r="E59" s="41">
        <f t="shared" si="0"/>
        <v>1200</v>
      </c>
      <c r="F59" s="41">
        <v>422.34</v>
      </c>
      <c r="G59" s="41">
        <v>777.66</v>
      </c>
      <c r="H59" s="41"/>
      <c r="I59" s="41"/>
      <c r="J59" s="40" t="s">
        <v>168</v>
      </c>
      <c r="K59" s="41">
        <f t="shared" si="1"/>
        <v>1330.735317</v>
      </c>
      <c r="L59" s="41">
        <v>541.476</v>
      </c>
      <c r="M59" s="41">
        <v>789.259317</v>
      </c>
      <c r="N59" s="41"/>
      <c r="O59" s="41"/>
      <c r="P59" s="2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</row>
    <row r="60" s="6" customFormat="1" ht="75" spans="1:235">
      <c r="A60" s="18">
        <v>28</v>
      </c>
      <c r="B60" s="40" t="s">
        <v>201</v>
      </c>
      <c r="C60" s="40" t="s">
        <v>200</v>
      </c>
      <c r="D60" s="40" t="s">
        <v>168</v>
      </c>
      <c r="E60" s="41">
        <f t="shared" si="0"/>
        <v>300</v>
      </c>
      <c r="F60" s="41">
        <v>180</v>
      </c>
      <c r="G60" s="41">
        <v>120</v>
      </c>
      <c r="H60" s="41"/>
      <c r="I60" s="41"/>
      <c r="J60" s="40" t="s">
        <v>168</v>
      </c>
      <c r="K60" s="41">
        <f t="shared" si="1"/>
        <v>300</v>
      </c>
      <c r="L60" s="41">
        <v>180</v>
      </c>
      <c r="M60" s="41">
        <v>120</v>
      </c>
      <c r="N60" s="41"/>
      <c r="O60" s="41"/>
      <c r="P60" s="27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</row>
    <row r="61" s="6" customFormat="1" ht="56.25" spans="1:235">
      <c r="A61" s="18">
        <v>29</v>
      </c>
      <c r="B61" s="40" t="s">
        <v>202</v>
      </c>
      <c r="C61" s="40" t="s">
        <v>200</v>
      </c>
      <c r="D61" s="40" t="s">
        <v>168</v>
      </c>
      <c r="E61" s="41">
        <f t="shared" si="0"/>
        <v>260</v>
      </c>
      <c r="F61" s="41">
        <v>150</v>
      </c>
      <c r="G61" s="41">
        <v>110</v>
      </c>
      <c r="H61" s="41"/>
      <c r="I61" s="41"/>
      <c r="J61" s="40" t="s">
        <v>168</v>
      </c>
      <c r="K61" s="41">
        <f t="shared" si="1"/>
        <v>260</v>
      </c>
      <c r="L61" s="41">
        <v>150</v>
      </c>
      <c r="M61" s="41">
        <v>110</v>
      </c>
      <c r="N61" s="41"/>
      <c r="O61" s="41"/>
      <c r="P61" s="27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</row>
    <row r="62" s="6" customFormat="1" ht="75" spans="1:235">
      <c r="A62" s="18">
        <v>30</v>
      </c>
      <c r="B62" s="40" t="s">
        <v>203</v>
      </c>
      <c r="C62" s="40" t="s">
        <v>185</v>
      </c>
      <c r="D62" s="40" t="s">
        <v>168</v>
      </c>
      <c r="E62" s="41">
        <f t="shared" si="0"/>
        <v>180</v>
      </c>
      <c r="F62" s="41">
        <v>180</v>
      </c>
      <c r="G62" s="41"/>
      <c r="H62" s="41"/>
      <c r="I62" s="41"/>
      <c r="J62" s="40" t="s">
        <v>168</v>
      </c>
      <c r="K62" s="41">
        <f t="shared" si="1"/>
        <v>180</v>
      </c>
      <c r="L62" s="41">
        <v>180</v>
      </c>
      <c r="M62" s="41"/>
      <c r="N62" s="41"/>
      <c r="O62" s="41"/>
      <c r="P62" s="26" t="s">
        <v>299</v>
      </c>
    </row>
    <row r="63" s="6" customFormat="1" ht="79" customHeight="1" spans="1:235">
      <c r="A63" s="18">
        <v>31</v>
      </c>
      <c r="B63" s="40" t="s">
        <v>204</v>
      </c>
      <c r="C63" s="40" t="s">
        <v>167</v>
      </c>
      <c r="D63" s="40" t="s">
        <v>168</v>
      </c>
      <c r="E63" s="41">
        <f t="shared" si="0"/>
        <v>350</v>
      </c>
      <c r="F63" s="41">
        <v>350</v>
      </c>
      <c r="G63" s="41"/>
      <c r="H63" s="41"/>
      <c r="I63" s="41"/>
      <c r="J63" s="40" t="s">
        <v>168</v>
      </c>
      <c r="K63" s="41">
        <f t="shared" si="1"/>
        <v>350</v>
      </c>
      <c r="L63" s="41">
        <v>350</v>
      </c>
      <c r="M63" s="41"/>
      <c r="N63" s="41"/>
      <c r="O63" s="41"/>
      <c r="P63" s="26" t="s">
        <v>300</v>
      </c>
    </row>
    <row r="64" s="6" customFormat="1" ht="37.5" spans="1:235">
      <c r="A64" s="18">
        <v>32</v>
      </c>
      <c r="B64" s="40" t="s">
        <v>205</v>
      </c>
      <c r="C64" s="40" t="s">
        <v>185</v>
      </c>
      <c r="D64" s="40" t="s">
        <v>168</v>
      </c>
      <c r="E64" s="41">
        <f t="shared" si="0"/>
        <v>88.95</v>
      </c>
      <c r="F64" s="41">
        <v>88.95</v>
      </c>
      <c r="G64" s="41"/>
      <c r="H64" s="42"/>
      <c r="I64" s="41"/>
      <c r="J64" s="40" t="s">
        <v>168</v>
      </c>
      <c r="K64" s="41">
        <f t="shared" si="1"/>
        <v>100.220683</v>
      </c>
      <c r="L64" s="41">
        <v>88.95</v>
      </c>
      <c r="M64" s="41">
        <v>11.270683</v>
      </c>
      <c r="N64" s="42"/>
      <c r="O64" s="41"/>
      <c r="P64" s="27"/>
    </row>
    <row r="65" s="6" customFormat="1" ht="37.5" spans="1:16">
      <c r="A65" s="18"/>
      <c r="B65" s="40"/>
      <c r="C65" s="40"/>
      <c r="D65" s="40" t="s">
        <v>186</v>
      </c>
      <c r="E65" s="41">
        <f t="shared" si="0"/>
        <v>207.55</v>
      </c>
      <c r="F65" s="41"/>
      <c r="G65" s="41"/>
      <c r="H65" s="41">
        <v>207.55</v>
      </c>
      <c r="I65" s="41"/>
      <c r="J65" s="40" t="s">
        <v>186</v>
      </c>
      <c r="K65" s="41">
        <f t="shared" si="1"/>
        <v>176.879317</v>
      </c>
      <c r="L65" s="41"/>
      <c r="M65" s="41"/>
      <c r="N65" s="41">
        <v>176.879317</v>
      </c>
      <c r="O65" s="41"/>
      <c r="P65" s="27"/>
    </row>
    <row r="66" s="6" customFormat="1" ht="37.5" spans="1:16">
      <c r="A66" s="18">
        <v>33</v>
      </c>
      <c r="B66" s="40" t="s">
        <v>206</v>
      </c>
      <c r="C66" s="40" t="s">
        <v>185</v>
      </c>
      <c r="D66" s="40" t="s">
        <v>168</v>
      </c>
      <c r="E66" s="41">
        <f t="shared" si="0"/>
        <v>5.73</v>
      </c>
      <c r="F66" s="41">
        <v>5.73</v>
      </c>
      <c r="G66" s="41"/>
      <c r="H66" s="42"/>
      <c r="I66" s="41"/>
      <c r="J66" s="40" t="s">
        <v>168</v>
      </c>
      <c r="K66" s="41">
        <f t="shared" si="1"/>
        <v>5.73</v>
      </c>
      <c r="L66" s="41">
        <v>5.73</v>
      </c>
      <c r="M66" s="41"/>
      <c r="N66" s="42"/>
      <c r="O66" s="41"/>
      <c r="P66" s="27"/>
    </row>
    <row r="67" s="6" customFormat="1" ht="37.5" spans="1:16">
      <c r="A67" s="18"/>
      <c r="B67" s="40"/>
      <c r="C67" s="40"/>
      <c r="D67" s="40" t="s">
        <v>186</v>
      </c>
      <c r="E67" s="41">
        <f t="shared" si="0"/>
        <v>13.37</v>
      </c>
      <c r="F67" s="41"/>
      <c r="G67" s="41"/>
      <c r="H67" s="41">
        <v>13.37</v>
      </c>
      <c r="I67" s="41"/>
      <c r="J67" s="40" t="s">
        <v>186</v>
      </c>
      <c r="K67" s="41">
        <f t="shared" si="1"/>
        <v>12.11</v>
      </c>
      <c r="L67" s="41"/>
      <c r="M67" s="41"/>
      <c r="N67" s="41">
        <v>12.11</v>
      </c>
      <c r="O67" s="41"/>
      <c r="P67" s="27"/>
    </row>
    <row r="68" s="6" customFormat="1" ht="37.5" spans="1:16">
      <c r="A68" s="18">
        <v>34</v>
      </c>
      <c r="B68" s="40" t="s">
        <v>207</v>
      </c>
      <c r="C68" s="40" t="s">
        <v>185</v>
      </c>
      <c r="D68" s="40" t="s">
        <v>168</v>
      </c>
      <c r="E68" s="41">
        <f t="shared" si="0"/>
        <v>30.49</v>
      </c>
      <c r="F68" s="41">
        <v>30.49</v>
      </c>
      <c r="G68" s="41"/>
      <c r="H68" s="42"/>
      <c r="I68" s="41"/>
      <c r="J68" s="40" t="s">
        <v>168</v>
      </c>
      <c r="K68" s="41">
        <f t="shared" si="1"/>
        <v>30.49</v>
      </c>
      <c r="L68" s="41">
        <v>30.49</v>
      </c>
      <c r="M68" s="41"/>
      <c r="N68" s="42"/>
      <c r="O68" s="41"/>
      <c r="P68" s="27"/>
    </row>
    <row r="69" s="6" customFormat="1" ht="37.5" spans="1:16">
      <c r="A69" s="18"/>
      <c r="B69" s="40"/>
      <c r="C69" s="40"/>
      <c r="D69" s="40" t="s">
        <v>186</v>
      </c>
      <c r="E69" s="41">
        <f t="shared" si="0"/>
        <v>51.01</v>
      </c>
      <c r="F69" s="41"/>
      <c r="G69" s="41"/>
      <c r="H69" s="41">
        <v>51.01</v>
      </c>
      <c r="I69" s="41"/>
      <c r="J69" s="40" t="s">
        <v>186</v>
      </c>
      <c r="K69" s="41">
        <f t="shared" si="1"/>
        <v>45.11</v>
      </c>
      <c r="L69" s="41"/>
      <c r="M69" s="41"/>
      <c r="N69" s="41">
        <v>45.11</v>
      </c>
      <c r="O69" s="41"/>
      <c r="P69" s="27"/>
    </row>
    <row r="70" s="6" customFormat="1" ht="37.5" spans="1:16">
      <c r="A70" s="18">
        <v>35</v>
      </c>
      <c r="B70" s="40" t="s">
        <v>208</v>
      </c>
      <c r="C70" s="40" t="s">
        <v>185</v>
      </c>
      <c r="D70" s="40" t="s">
        <v>168</v>
      </c>
      <c r="E70" s="41">
        <f t="shared" si="0"/>
        <v>24.03</v>
      </c>
      <c r="F70" s="41">
        <v>24.03</v>
      </c>
      <c r="G70" s="41"/>
      <c r="H70" s="42"/>
      <c r="I70" s="41"/>
      <c r="J70" s="40" t="s">
        <v>168</v>
      </c>
      <c r="K70" s="41">
        <f t="shared" si="1"/>
        <v>24.03</v>
      </c>
      <c r="L70" s="41">
        <v>24.03</v>
      </c>
      <c r="M70" s="41"/>
      <c r="N70" s="42"/>
      <c r="O70" s="41"/>
      <c r="P70" s="27"/>
    </row>
    <row r="71" s="6" customFormat="1" ht="37.5" spans="1:16">
      <c r="A71" s="18"/>
      <c r="B71" s="40"/>
      <c r="C71" s="40"/>
      <c r="D71" s="40" t="s">
        <v>186</v>
      </c>
      <c r="E71" s="41">
        <f t="shared" ref="E71:E119" si="2">F71+G71+H71+I71</f>
        <v>56.07</v>
      </c>
      <c r="F71" s="41"/>
      <c r="G71" s="41"/>
      <c r="H71" s="41">
        <v>56.07</v>
      </c>
      <c r="I71" s="41"/>
      <c r="J71" s="40" t="s">
        <v>186</v>
      </c>
      <c r="K71" s="41">
        <f t="shared" ref="K71:K134" si="3">L71+M71+N71+O71</f>
        <v>55.39</v>
      </c>
      <c r="L71" s="41"/>
      <c r="M71" s="41"/>
      <c r="N71" s="41">
        <v>55.39</v>
      </c>
      <c r="O71" s="41"/>
      <c r="P71" s="27"/>
    </row>
    <row r="72" s="6" customFormat="1" ht="56.25" spans="1:16">
      <c r="A72" s="18">
        <v>36</v>
      </c>
      <c r="B72" s="40" t="s">
        <v>209</v>
      </c>
      <c r="C72" s="40" t="s">
        <v>185</v>
      </c>
      <c r="D72" s="40" t="s">
        <v>169</v>
      </c>
      <c r="E72" s="41">
        <f t="shared" si="2"/>
        <v>44</v>
      </c>
      <c r="F72" s="41"/>
      <c r="G72" s="41"/>
      <c r="H72" s="41"/>
      <c r="I72" s="41">
        <v>44</v>
      </c>
      <c r="J72" s="40" t="s">
        <v>169</v>
      </c>
      <c r="K72" s="41">
        <f t="shared" si="3"/>
        <v>44</v>
      </c>
      <c r="L72" s="41"/>
      <c r="M72" s="41"/>
      <c r="N72" s="41"/>
      <c r="O72" s="41">
        <v>44</v>
      </c>
      <c r="P72" s="27"/>
    </row>
    <row r="73" s="6" customFormat="1" ht="37.5" spans="1:16">
      <c r="A73" s="18">
        <v>37</v>
      </c>
      <c r="B73" s="40" t="s">
        <v>210</v>
      </c>
      <c r="C73" s="40" t="s">
        <v>185</v>
      </c>
      <c r="D73" s="40" t="s">
        <v>168</v>
      </c>
      <c r="E73" s="41">
        <f t="shared" si="2"/>
        <v>99.4</v>
      </c>
      <c r="F73" s="41">
        <v>42.6</v>
      </c>
      <c r="G73" s="41">
        <v>56.8</v>
      </c>
      <c r="H73" s="41"/>
      <c r="I73" s="42"/>
      <c r="J73" s="40" t="s">
        <v>168</v>
      </c>
      <c r="K73" s="41">
        <f t="shared" si="3"/>
        <v>99.4</v>
      </c>
      <c r="L73" s="41">
        <v>42.6</v>
      </c>
      <c r="M73" s="41">
        <v>56.8</v>
      </c>
      <c r="N73" s="41"/>
      <c r="O73" s="42"/>
      <c r="P73" s="27"/>
    </row>
    <row r="74" s="6" customFormat="1" ht="37.5" spans="1:16">
      <c r="A74" s="18"/>
      <c r="B74" s="40"/>
      <c r="C74" s="40"/>
      <c r="D74" s="40" t="s">
        <v>169</v>
      </c>
      <c r="E74" s="41">
        <f t="shared" si="2"/>
        <v>42.6</v>
      </c>
      <c r="F74" s="41"/>
      <c r="G74" s="41"/>
      <c r="H74" s="41"/>
      <c r="I74" s="41">
        <v>42.6</v>
      </c>
      <c r="J74" s="40" t="s">
        <v>169</v>
      </c>
      <c r="K74" s="41">
        <f t="shared" si="3"/>
        <v>42.6</v>
      </c>
      <c r="L74" s="41"/>
      <c r="M74" s="41"/>
      <c r="N74" s="41"/>
      <c r="O74" s="41">
        <v>42.6</v>
      </c>
      <c r="P74" s="27"/>
    </row>
    <row r="75" s="6" customFormat="1" ht="37.5" spans="1:16">
      <c r="A75" s="18">
        <v>38</v>
      </c>
      <c r="B75" s="40" t="s">
        <v>211</v>
      </c>
      <c r="C75" s="40" t="s">
        <v>185</v>
      </c>
      <c r="D75" s="40" t="s">
        <v>168</v>
      </c>
      <c r="E75" s="41">
        <f t="shared" si="2"/>
        <v>34.3</v>
      </c>
      <c r="F75" s="41">
        <v>14.7</v>
      </c>
      <c r="G75" s="41">
        <v>19.6</v>
      </c>
      <c r="H75" s="41"/>
      <c r="I75" s="42"/>
      <c r="J75" s="40" t="s">
        <v>168</v>
      </c>
      <c r="K75" s="41">
        <f t="shared" si="3"/>
        <v>34.3</v>
      </c>
      <c r="L75" s="41">
        <v>14.7</v>
      </c>
      <c r="M75" s="41">
        <v>19.6</v>
      </c>
      <c r="N75" s="41"/>
      <c r="O75" s="42"/>
      <c r="P75" s="26" t="s">
        <v>301</v>
      </c>
    </row>
    <row r="76" s="6" customFormat="1" ht="37.5" spans="1:16">
      <c r="A76" s="18"/>
      <c r="B76" s="40"/>
      <c r="C76" s="40"/>
      <c r="D76" s="40" t="s">
        <v>169</v>
      </c>
      <c r="E76" s="41">
        <f t="shared" si="2"/>
        <v>14.7</v>
      </c>
      <c r="F76" s="41"/>
      <c r="G76" s="41"/>
      <c r="H76" s="41"/>
      <c r="I76" s="41">
        <v>14.7</v>
      </c>
      <c r="J76" s="40" t="s">
        <v>169</v>
      </c>
      <c r="K76" s="41">
        <f t="shared" si="3"/>
        <v>14.7</v>
      </c>
      <c r="L76" s="41"/>
      <c r="M76" s="41"/>
      <c r="N76" s="41"/>
      <c r="O76" s="41">
        <v>14.7</v>
      </c>
      <c r="P76" s="26"/>
    </row>
    <row r="77" s="6" customFormat="1" ht="37.5" spans="1:16">
      <c r="A77" s="18">
        <v>39</v>
      </c>
      <c r="B77" s="40" t="s">
        <v>212</v>
      </c>
      <c r="C77" s="40" t="s">
        <v>185</v>
      </c>
      <c r="D77" s="40" t="s">
        <v>168</v>
      </c>
      <c r="E77" s="41">
        <f t="shared" si="2"/>
        <v>24.5</v>
      </c>
      <c r="F77" s="41">
        <v>10.5</v>
      </c>
      <c r="G77" s="41">
        <v>14</v>
      </c>
      <c r="H77" s="41"/>
      <c r="I77" s="42"/>
      <c r="J77" s="40" t="s">
        <v>168</v>
      </c>
      <c r="K77" s="41">
        <f t="shared" si="3"/>
        <v>24.5</v>
      </c>
      <c r="L77" s="41">
        <v>10.5</v>
      </c>
      <c r="M77" s="41">
        <v>14</v>
      </c>
      <c r="N77" s="41"/>
      <c r="O77" s="42"/>
      <c r="P77" s="27"/>
    </row>
    <row r="78" s="6" customFormat="1" ht="37.5" spans="1:16">
      <c r="A78" s="18"/>
      <c r="B78" s="40"/>
      <c r="C78" s="40"/>
      <c r="D78" s="40" t="s">
        <v>169</v>
      </c>
      <c r="E78" s="41">
        <f t="shared" si="2"/>
        <v>10.5</v>
      </c>
      <c r="F78" s="41"/>
      <c r="G78" s="41"/>
      <c r="H78" s="41"/>
      <c r="I78" s="41">
        <v>10.5</v>
      </c>
      <c r="J78" s="40" t="s">
        <v>169</v>
      </c>
      <c r="K78" s="41">
        <f t="shared" si="3"/>
        <v>10.5</v>
      </c>
      <c r="L78" s="41"/>
      <c r="M78" s="41"/>
      <c r="N78" s="41"/>
      <c r="O78" s="41">
        <v>10.5</v>
      </c>
      <c r="P78" s="27"/>
    </row>
    <row r="79" s="6" customFormat="1" ht="37.5" spans="1:16">
      <c r="A79" s="18">
        <v>40</v>
      </c>
      <c r="B79" s="40" t="s">
        <v>213</v>
      </c>
      <c r="C79" s="40" t="s">
        <v>185</v>
      </c>
      <c r="D79" s="40" t="s">
        <v>168</v>
      </c>
      <c r="E79" s="41">
        <f t="shared" si="2"/>
        <v>17.5</v>
      </c>
      <c r="F79" s="41">
        <v>7.5</v>
      </c>
      <c r="G79" s="41">
        <v>10</v>
      </c>
      <c r="H79" s="41"/>
      <c r="I79" s="42"/>
      <c r="J79" s="40" t="s">
        <v>168</v>
      </c>
      <c r="K79" s="41">
        <f t="shared" si="3"/>
        <v>17.5</v>
      </c>
      <c r="L79" s="41">
        <v>7.5</v>
      </c>
      <c r="M79" s="41">
        <v>10</v>
      </c>
      <c r="N79" s="41"/>
      <c r="O79" s="42"/>
      <c r="P79" s="27"/>
    </row>
    <row r="80" s="6" customFormat="1" ht="37.5" spans="1:16">
      <c r="A80" s="18"/>
      <c r="B80" s="40"/>
      <c r="C80" s="40"/>
      <c r="D80" s="40" t="s">
        <v>169</v>
      </c>
      <c r="E80" s="41">
        <f t="shared" si="2"/>
        <v>7.5</v>
      </c>
      <c r="F80" s="41"/>
      <c r="G80" s="41"/>
      <c r="H80" s="41"/>
      <c r="I80" s="41">
        <v>7.5</v>
      </c>
      <c r="J80" s="40" t="s">
        <v>169</v>
      </c>
      <c r="K80" s="41">
        <f t="shared" si="3"/>
        <v>7.5</v>
      </c>
      <c r="L80" s="41"/>
      <c r="M80" s="41"/>
      <c r="N80" s="41"/>
      <c r="O80" s="41">
        <v>7.5</v>
      </c>
      <c r="P80" s="27"/>
    </row>
    <row r="81" s="6" customFormat="1" ht="37.5" spans="1:16">
      <c r="A81" s="18">
        <v>41</v>
      </c>
      <c r="B81" s="40" t="s">
        <v>214</v>
      </c>
      <c r="C81" s="40" t="s">
        <v>185</v>
      </c>
      <c r="D81" s="40" t="s">
        <v>168</v>
      </c>
      <c r="E81" s="41">
        <f t="shared" si="2"/>
        <v>22.4</v>
      </c>
      <c r="F81" s="41">
        <v>9.6</v>
      </c>
      <c r="G81" s="41">
        <v>12.8</v>
      </c>
      <c r="H81" s="41"/>
      <c r="I81" s="42"/>
      <c r="J81" s="40" t="s">
        <v>168</v>
      </c>
      <c r="K81" s="41">
        <f t="shared" si="3"/>
        <v>22.4</v>
      </c>
      <c r="L81" s="41">
        <v>9.6</v>
      </c>
      <c r="M81" s="41">
        <v>12.8</v>
      </c>
      <c r="N81" s="41"/>
      <c r="O81" s="42"/>
      <c r="P81" s="27"/>
    </row>
    <row r="82" s="6" customFormat="1" ht="37.5" spans="1:16">
      <c r="A82" s="18"/>
      <c r="B82" s="40"/>
      <c r="C82" s="40"/>
      <c r="D82" s="40" t="s">
        <v>169</v>
      </c>
      <c r="E82" s="41">
        <f t="shared" si="2"/>
        <v>9.6</v>
      </c>
      <c r="F82" s="41"/>
      <c r="G82" s="41"/>
      <c r="H82" s="41"/>
      <c r="I82" s="41">
        <v>9.6</v>
      </c>
      <c r="J82" s="40" t="s">
        <v>169</v>
      </c>
      <c r="K82" s="41">
        <f t="shared" si="3"/>
        <v>9.6</v>
      </c>
      <c r="L82" s="41"/>
      <c r="M82" s="41"/>
      <c r="N82" s="41"/>
      <c r="O82" s="41">
        <v>9.6</v>
      </c>
      <c r="P82" s="27"/>
    </row>
    <row r="83" s="6" customFormat="1" ht="37.5" spans="1:16">
      <c r="A83" s="18">
        <v>42</v>
      </c>
      <c r="B83" s="40" t="s">
        <v>215</v>
      </c>
      <c r="C83" s="40" t="s">
        <v>185</v>
      </c>
      <c r="D83" s="40" t="s">
        <v>168</v>
      </c>
      <c r="E83" s="41">
        <f t="shared" si="2"/>
        <v>113.4</v>
      </c>
      <c r="F83" s="41">
        <v>48.6</v>
      </c>
      <c r="G83" s="41">
        <v>64.8</v>
      </c>
      <c r="H83" s="41"/>
      <c r="I83" s="42"/>
      <c r="J83" s="40" t="s">
        <v>168</v>
      </c>
      <c r="K83" s="41">
        <f t="shared" si="3"/>
        <v>113.4</v>
      </c>
      <c r="L83" s="41">
        <v>48.6</v>
      </c>
      <c r="M83" s="41">
        <v>64.8</v>
      </c>
      <c r="N83" s="41"/>
      <c r="O83" s="42"/>
      <c r="P83" s="27"/>
    </row>
    <row r="84" s="6" customFormat="1" ht="37.5" spans="1:16">
      <c r="A84" s="18"/>
      <c r="B84" s="40"/>
      <c r="C84" s="40"/>
      <c r="D84" s="40" t="s">
        <v>186</v>
      </c>
      <c r="E84" s="41">
        <f t="shared" si="2"/>
        <v>0</v>
      </c>
      <c r="F84" s="41"/>
      <c r="G84" s="41"/>
      <c r="H84" s="41"/>
      <c r="I84" s="42"/>
      <c r="J84" s="40" t="s">
        <v>186</v>
      </c>
      <c r="K84" s="41">
        <f t="shared" si="3"/>
        <v>20.3</v>
      </c>
      <c r="L84" s="41"/>
      <c r="M84" s="41"/>
      <c r="N84" s="41">
        <v>20.3</v>
      </c>
      <c r="O84" s="41"/>
      <c r="P84" s="27"/>
    </row>
    <row r="85" s="6" customFormat="1" ht="37.5" spans="1:16">
      <c r="A85" s="18"/>
      <c r="B85" s="40"/>
      <c r="C85" s="40"/>
      <c r="D85" s="40" t="s">
        <v>169</v>
      </c>
      <c r="E85" s="41">
        <f t="shared" si="2"/>
        <v>48.6</v>
      </c>
      <c r="F85" s="41"/>
      <c r="G85" s="41"/>
      <c r="H85" s="41"/>
      <c r="I85" s="41">
        <v>48.6</v>
      </c>
      <c r="J85" s="40" t="s">
        <v>169</v>
      </c>
      <c r="K85" s="41">
        <f t="shared" si="3"/>
        <v>28.3</v>
      </c>
      <c r="L85" s="41"/>
      <c r="M85" s="41"/>
      <c r="N85" s="42"/>
      <c r="O85" s="41">
        <v>28.3</v>
      </c>
      <c r="P85" s="27"/>
    </row>
    <row r="86" s="6" customFormat="1" ht="37.5" spans="1:16">
      <c r="A86" s="18">
        <v>43</v>
      </c>
      <c r="B86" s="40" t="s">
        <v>216</v>
      </c>
      <c r="C86" s="40" t="s">
        <v>185</v>
      </c>
      <c r="D86" s="40" t="s">
        <v>168</v>
      </c>
      <c r="E86" s="41">
        <f t="shared" si="2"/>
        <v>80.5</v>
      </c>
      <c r="F86" s="41">
        <v>34.5</v>
      </c>
      <c r="G86" s="41">
        <v>46</v>
      </c>
      <c r="H86" s="41"/>
      <c r="I86" s="42"/>
      <c r="J86" s="40" t="s">
        <v>168</v>
      </c>
      <c r="K86" s="41">
        <f t="shared" si="3"/>
        <v>80.5</v>
      </c>
      <c r="L86" s="41">
        <v>34.5</v>
      </c>
      <c r="M86" s="41">
        <v>46</v>
      </c>
      <c r="N86" s="41"/>
      <c r="O86" s="41"/>
      <c r="P86" s="27"/>
    </row>
    <row r="87" s="6" customFormat="1" ht="37.5" spans="1:16">
      <c r="A87" s="18"/>
      <c r="B87" s="40"/>
      <c r="C87" s="40"/>
      <c r="D87" s="40" t="s">
        <v>186</v>
      </c>
      <c r="E87" s="41">
        <f t="shared" si="2"/>
        <v>0</v>
      </c>
      <c r="F87" s="41"/>
      <c r="G87" s="41"/>
      <c r="H87" s="41"/>
      <c r="I87" s="42"/>
      <c r="J87" s="40" t="s">
        <v>186</v>
      </c>
      <c r="K87" s="41">
        <f t="shared" si="3"/>
        <v>2.618</v>
      </c>
      <c r="L87" s="41"/>
      <c r="M87" s="41"/>
      <c r="N87" s="41">
        <v>2.618</v>
      </c>
      <c r="O87" s="41"/>
      <c r="P87" s="27"/>
    </row>
    <row r="88" s="6" customFormat="1" ht="37.5" spans="1:16">
      <c r="A88" s="18"/>
      <c r="B88" s="40"/>
      <c r="C88" s="40"/>
      <c r="D88" s="40" t="s">
        <v>169</v>
      </c>
      <c r="E88" s="41">
        <f t="shared" si="2"/>
        <v>34.5</v>
      </c>
      <c r="F88" s="41"/>
      <c r="G88" s="41"/>
      <c r="H88" s="41"/>
      <c r="I88" s="41">
        <v>34.5</v>
      </c>
      <c r="J88" s="40" t="s">
        <v>169</v>
      </c>
      <c r="K88" s="41">
        <f t="shared" si="3"/>
        <v>31.882</v>
      </c>
      <c r="L88" s="41"/>
      <c r="M88" s="41"/>
      <c r="N88" s="42"/>
      <c r="O88" s="41">
        <v>31.882</v>
      </c>
      <c r="P88" s="27"/>
    </row>
    <row r="89" s="6" customFormat="1" ht="37.5" spans="1:16">
      <c r="A89" s="18">
        <v>44</v>
      </c>
      <c r="B89" s="40" t="s">
        <v>217</v>
      </c>
      <c r="C89" s="40" t="s">
        <v>185</v>
      </c>
      <c r="D89" s="40" t="s">
        <v>168</v>
      </c>
      <c r="E89" s="41">
        <f t="shared" si="2"/>
        <v>38.5</v>
      </c>
      <c r="F89" s="41">
        <v>16.5</v>
      </c>
      <c r="G89" s="41">
        <v>22</v>
      </c>
      <c r="H89" s="41"/>
      <c r="I89" s="42"/>
      <c r="J89" s="40" t="s">
        <v>168</v>
      </c>
      <c r="K89" s="41">
        <f t="shared" si="3"/>
        <v>38.5</v>
      </c>
      <c r="L89" s="41">
        <v>16.5</v>
      </c>
      <c r="M89" s="41">
        <v>22</v>
      </c>
      <c r="N89" s="41"/>
      <c r="O89" s="42"/>
      <c r="P89" s="27"/>
    </row>
    <row r="90" s="6" customFormat="1" ht="37.5" spans="1:16">
      <c r="A90" s="18"/>
      <c r="B90" s="40"/>
      <c r="C90" s="40"/>
      <c r="D90" s="40" t="s">
        <v>169</v>
      </c>
      <c r="E90" s="41">
        <f t="shared" si="2"/>
        <v>16.5</v>
      </c>
      <c r="F90" s="41"/>
      <c r="G90" s="41"/>
      <c r="H90" s="41"/>
      <c r="I90" s="41">
        <v>16.5</v>
      </c>
      <c r="J90" s="40" t="s">
        <v>169</v>
      </c>
      <c r="K90" s="41">
        <f t="shared" si="3"/>
        <v>16.5</v>
      </c>
      <c r="L90" s="41"/>
      <c r="M90" s="41"/>
      <c r="N90" s="41"/>
      <c r="O90" s="41">
        <v>16.5</v>
      </c>
      <c r="P90" s="27"/>
    </row>
    <row r="91" s="6" customFormat="1" ht="37.5" spans="1:16">
      <c r="A91" s="18">
        <v>45</v>
      </c>
      <c r="B91" s="40" t="s">
        <v>218</v>
      </c>
      <c r="C91" s="40" t="s">
        <v>185</v>
      </c>
      <c r="D91" s="40" t="s">
        <v>168</v>
      </c>
      <c r="E91" s="41">
        <f t="shared" si="2"/>
        <v>59.5</v>
      </c>
      <c r="F91" s="41">
        <v>25.5</v>
      </c>
      <c r="G91" s="41">
        <v>34</v>
      </c>
      <c r="H91" s="41"/>
      <c r="I91" s="42"/>
      <c r="J91" s="40" t="s">
        <v>168</v>
      </c>
      <c r="K91" s="41">
        <f t="shared" si="3"/>
        <v>59.5</v>
      </c>
      <c r="L91" s="41">
        <v>25.5</v>
      </c>
      <c r="M91" s="41">
        <v>34</v>
      </c>
      <c r="N91" s="41"/>
      <c r="O91" s="42"/>
      <c r="P91" s="27" t="s">
        <v>297</v>
      </c>
    </row>
    <row r="92" s="6" customFormat="1" ht="37.5" spans="1:16">
      <c r="A92" s="18"/>
      <c r="B92" s="40"/>
      <c r="C92" s="40"/>
      <c r="D92" s="40" t="s">
        <v>186</v>
      </c>
      <c r="E92" s="41">
        <f t="shared" si="2"/>
        <v>0</v>
      </c>
      <c r="F92" s="41"/>
      <c r="G92" s="41"/>
      <c r="H92" s="41"/>
      <c r="I92" s="42"/>
      <c r="J92" s="40" t="s">
        <v>186</v>
      </c>
      <c r="K92" s="41">
        <f t="shared" si="3"/>
        <v>7.76</v>
      </c>
      <c r="L92" s="41"/>
      <c r="M92" s="41"/>
      <c r="N92" s="41">
        <v>7.76</v>
      </c>
      <c r="O92" s="41"/>
      <c r="P92" s="27"/>
    </row>
    <row r="93" s="6" customFormat="1" ht="37.5" spans="1:16">
      <c r="A93" s="18"/>
      <c r="B93" s="40"/>
      <c r="C93" s="40"/>
      <c r="D93" s="40" t="s">
        <v>169</v>
      </c>
      <c r="E93" s="41">
        <f t="shared" si="2"/>
        <v>25.5</v>
      </c>
      <c r="F93" s="41"/>
      <c r="G93" s="41"/>
      <c r="H93" s="41"/>
      <c r="I93" s="41">
        <v>25.5</v>
      </c>
      <c r="J93" s="40" t="s">
        <v>169</v>
      </c>
      <c r="K93" s="41">
        <f t="shared" si="3"/>
        <v>17.74</v>
      </c>
      <c r="L93" s="41"/>
      <c r="M93" s="41"/>
      <c r="N93" s="42"/>
      <c r="O93" s="41">
        <v>17.74</v>
      </c>
      <c r="P93" s="27"/>
    </row>
    <row r="94" s="6" customFormat="1" ht="56.25" spans="1:16">
      <c r="A94" s="18">
        <v>46</v>
      </c>
      <c r="B94" s="40" t="s">
        <v>219</v>
      </c>
      <c r="C94" s="40" t="s">
        <v>185</v>
      </c>
      <c r="D94" s="40" t="s">
        <v>169</v>
      </c>
      <c r="E94" s="41">
        <f t="shared" si="2"/>
        <v>14.48</v>
      </c>
      <c r="F94" s="41"/>
      <c r="G94" s="41"/>
      <c r="H94" s="41"/>
      <c r="I94" s="41">
        <v>14.48</v>
      </c>
      <c r="J94" s="40" t="s">
        <v>169</v>
      </c>
      <c r="K94" s="41">
        <f t="shared" si="3"/>
        <v>14.48</v>
      </c>
      <c r="L94" s="41"/>
      <c r="M94" s="41"/>
      <c r="N94" s="41"/>
      <c r="O94" s="41">
        <v>14.48</v>
      </c>
      <c r="P94" s="27"/>
    </row>
    <row r="95" s="6" customFormat="1" ht="56.25" spans="1:16">
      <c r="A95" s="18">
        <v>47</v>
      </c>
      <c r="B95" s="40" t="s">
        <v>220</v>
      </c>
      <c r="C95" s="40" t="s">
        <v>185</v>
      </c>
      <c r="D95" s="40" t="s">
        <v>186</v>
      </c>
      <c r="E95" s="41">
        <f t="shared" si="2"/>
        <v>10</v>
      </c>
      <c r="F95" s="41"/>
      <c r="G95" s="41"/>
      <c r="H95" s="41">
        <v>10</v>
      </c>
      <c r="I95" s="41"/>
      <c r="J95" s="40" t="s">
        <v>186</v>
      </c>
      <c r="K95" s="41">
        <f t="shared" si="3"/>
        <v>10</v>
      </c>
      <c r="L95" s="41"/>
      <c r="M95" s="41"/>
      <c r="N95" s="41">
        <v>10</v>
      </c>
      <c r="O95" s="41"/>
      <c r="P95" s="27"/>
    </row>
    <row r="96" s="6" customFormat="1" ht="56.25" spans="1:16">
      <c r="A96" s="18">
        <v>48</v>
      </c>
      <c r="B96" s="40" t="s">
        <v>221</v>
      </c>
      <c r="C96" s="40" t="s">
        <v>185</v>
      </c>
      <c r="D96" s="40" t="s">
        <v>186</v>
      </c>
      <c r="E96" s="41">
        <f t="shared" si="2"/>
        <v>10</v>
      </c>
      <c r="F96" s="41"/>
      <c r="G96" s="41"/>
      <c r="H96" s="41">
        <v>10</v>
      </c>
      <c r="I96" s="41"/>
      <c r="J96" s="40" t="s">
        <v>186</v>
      </c>
      <c r="K96" s="41">
        <f t="shared" si="3"/>
        <v>10</v>
      </c>
      <c r="L96" s="41"/>
      <c r="M96" s="41"/>
      <c r="N96" s="41">
        <v>10</v>
      </c>
      <c r="O96" s="41"/>
      <c r="P96" s="27"/>
    </row>
    <row r="97" s="6" customFormat="1" ht="56.25" spans="1:16">
      <c r="A97" s="18">
        <v>49</v>
      </c>
      <c r="B97" s="40" t="s">
        <v>222</v>
      </c>
      <c r="C97" s="40" t="s">
        <v>185</v>
      </c>
      <c r="D97" s="40" t="s">
        <v>186</v>
      </c>
      <c r="E97" s="41">
        <f t="shared" si="2"/>
        <v>10</v>
      </c>
      <c r="F97" s="41"/>
      <c r="G97" s="41"/>
      <c r="H97" s="41">
        <v>10</v>
      </c>
      <c r="I97" s="41"/>
      <c r="J97" s="40" t="s">
        <v>186</v>
      </c>
      <c r="K97" s="41">
        <f t="shared" si="3"/>
        <v>10</v>
      </c>
      <c r="L97" s="41"/>
      <c r="M97" s="41"/>
      <c r="N97" s="41">
        <v>10</v>
      </c>
      <c r="O97" s="41"/>
      <c r="P97" s="27"/>
    </row>
    <row r="98" s="6" customFormat="1" ht="56.25" spans="1:16">
      <c r="A98" s="18">
        <v>50</v>
      </c>
      <c r="B98" s="40" t="s">
        <v>223</v>
      </c>
      <c r="C98" s="40" t="s">
        <v>185</v>
      </c>
      <c r="D98" s="40" t="s">
        <v>186</v>
      </c>
      <c r="E98" s="41">
        <f t="shared" si="2"/>
        <v>10</v>
      </c>
      <c r="F98" s="41"/>
      <c r="G98" s="41"/>
      <c r="H98" s="41">
        <v>10</v>
      </c>
      <c r="I98" s="41"/>
      <c r="J98" s="40" t="s">
        <v>186</v>
      </c>
      <c r="K98" s="41">
        <f t="shared" si="3"/>
        <v>10</v>
      </c>
      <c r="L98" s="41"/>
      <c r="M98" s="41"/>
      <c r="N98" s="41">
        <v>10</v>
      </c>
      <c r="O98" s="41"/>
      <c r="P98" s="27"/>
    </row>
    <row r="99" s="6" customFormat="1" ht="56.25" spans="1:16">
      <c r="A99" s="18">
        <v>51</v>
      </c>
      <c r="B99" s="40" t="s">
        <v>224</v>
      </c>
      <c r="C99" s="40" t="s">
        <v>185</v>
      </c>
      <c r="D99" s="40" t="s">
        <v>186</v>
      </c>
      <c r="E99" s="41">
        <f t="shared" si="2"/>
        <v>10</v>
      </c>
      <c r="F99" s="41"/>
      <c r="G99" s="41"/>
      <c r="H99" s="41">
        <v>10</v>
      </c>
      <c r="I99" s="41"/>
      <c r="J99" s="40" t="s">
        <v>186</v>
      </c>
      <c r="K99" s="41">
        <f t="shared" si="3"/>
        <v>10</v>
      </c>
      <c r="L99" s="41"/>
      <c r="M99" s="41"/>
      <c r="N99" s="41">
        <v>10</v>
      </c>
      <c r="O99" s="41"/>
      <c r="P99" s="27"/>
    </row>
    <row r="100" s="6" customFormat="1" ht="56.25" spans="1:16">
      <c r="A100" s="18">
        <v>52</v>
      </c>
      <c r="B100" s="40" t="s">
        <v>225</v>
      </c>
      <c r="C100" s="40" t="s">
        <v>185</v>
      </c>
      <c r="D100" s="40" t="s">
        <v>186</v>
      </c>
      <c r="E100" s="41">
        <f t="shared" si="2"/>
        <v>10</v>
      </c>
      <c r="F100" s="41"/>
      <c r="G100" s="41"/>
      <c r="H100" s="41">
        <v>10</v>
      </c>
      <c r="I100" s="41"/>
      <c r="J100" s="40" t="s">
        <v>186</v>
      </c>
      <c r="K100" s="41">
        <f t="shared" si="3"/>
        <v>10</v>
      </c>
      <c r="L100" s="41"/>
      <c r="M100" s="41"/>
      <c r="N100" s="41">
        <v>10</v>
      </c>
      <c r="O100" s="41"/>
      <c r="P100" s="27"/>
    </row>
    <row r="101" s="6" customFormat="1" ht="56.25" spans="1:16">
      <c r="A101" s="18">
        <v>53</v>
      </c>
      <c r="B101" s="40" t="s">
        <v>226</v>
      </c>
      <c r="C101" s="40" t="s">
        <v>185</v>
      </c>
      <c r="D101" s="40" t="s">
        <v>186</v>
      </c>
      <c r="E101" s="41">
        <f t="shared" si="2"/>
        <v>10</v>
      </c>
      <c r="F101" s="41"/>
      <c r="G101" s="41"/>
      <c r="H101" s="41">
        <v>10</v>
      </c>
      <c r="I101" s="41"/>
      <c r="J101" s="40" t="s">
        <v>186</v>
      </c>
      <c r="K101" s="41">
        <f t="shared" si="3"/>
        <v>10</v>
      </c>
      <c r="L101" s="41"/>
      <c r="M101" s="41"/>
      <c r="N101" s="41">
        <v>10</v>
      </c>
      <c r="O101" s="41"/>
      <c r="P101" s="27"/>
    </row>
    <row r="102" s="6" customFormat="1" ht="37.5" spans="1:16">
      <c r="A102" s="18">
        <v>54</v>
      </c>
      <c r="B102" s="40" t="s">
        <v>87</v>
      </c>
      <c r="C102" s="40" t="s">
        <v>185</v>
      </c>
      <c r="D102" s="40" t="s">
        <v>186</v>
      </c>
      <c r="E102" s="41">
        <f t="shared" si="2"/>
        <v>10</v>
      </c>
      <c r="F102" s="41"/>
      <c r="G102" s="41"/>
      <c r="H102" s="41">
        <v>10</v>
      </c>
      <c r="I102" s="41"/>
      <c r="J102" s="40" t="s">
        <v>186</v>
      </c>
      <c r="K102" s="41">
        <f t="shared" si="3"/>
        <v>10</v>
      </c>
      <c r="L102" s="41"/>
      <c r="M102" s="41"/>
      <c r="N102" s="41">
        <v>10</v>
      </c>
      <c r="O102" s="41"/>
      <c r="P102" s="27"/>
    </row>
    <row r="103" s="6" customFormat="1" ht="56.25" spans="1:16">
      <c r="A103" s="18">
        <v>55</v>
      </c>
      <c r="B103" s="40" t="s">
        <v>227</v>
      </c>
      <c r="C103" s="40" t="s">
        <v>185</v>
      </c>
      <c r="D103" s="40" t="s">
        <v>186</v>
      </c>
      <c r="E103" s="41">
        <f t="shared" si="2"/>
        <v>10</v>
      </c>
      <c r="F103" s="41"/>
      <c r="G103" s="41"/>
      <c r="H103" s="41">
        <v>10</v>
      </c>
      <c r="I103" s="41"/>
      <c r="J103" s="40" t="s">
        <v>186</v>
      </c>
      <c r="K103" s="41">
        <f t="shared" si="3"/>
        <v>10</v>
      </c>
      <c r="L103" s="41"/>
      <c r="M103" s="41"/>
      <c r="N103" s="41">
        <v>10</v>
      </c>
      <c r="O103" s="41"/>
      <c r="P103" s="27"/>
    </row>
    <row r="104" s="6" customFormat="1" ht="56.25" spans="1:16">
      <c r="A104" s="18">
        <v>56</v>
      </c>
      <c r="B104" s="40" t="s">
        <v>228</v>
      </c>
      <c r="C104" s="40" t="s">
        <v>185</v>
      </c>
      <c r="D104" s="40" t="s">
        <v>186</v>
      </c>
      <c r="E104" s="41">
        <f t="shared" si="2"/>
        <v>10</v>
      </c>
      <c r="F104" s="41"/>
      <c r="G104" s="41"/>
      <c r="H104" s="41">
        <v>10</v>
      </c>
      <c r="I104" s="41"/>
      <c r="J104" s="40" t="s">
        <v>186</v>
      </c>
      <c r="K104" s="41">
        <f t="shared" si="3"/>
        <v>10</v>
      </c>
      <c r="L104" s="41"/>
      <c r="M104" s="41"/>
      <c r="N104" s="41">
        <v>10</v>
      </c>
      <c r="O104" s="41"/>
      <c r="P104" s="27"/>
    </row>
    <row r="105" s="6" customFormat="1" ht="56.25" spans="1:16">
      <c r="A105" s="18">
        <v>57</v>
      </c>
      <c r="B105" s="40" t="s">
        <v>229</v>
      </c>
      <c r="C105" s="40" t="s">
        <v>185</v>
      </c>
      <c r="D105" s="40" t="s">
        <v>186</v>
      </c>
      <c r="E105" s="41">
        <f t="shared" si="2"/>
        <v>10</v>
      </c>
      <c r="F105" s="41"/>
      <c r="G105" s="41"/>
      <c r="H105" s="41">
        <v>10</v>
      </c>
      <c r="I105" s="41"/>
      <c r="J105" s="40" t="s">
        <v>186</v>
      </c>
      <c r="K105" s="41">
        <f t="shared" si="3"/>
        <v>10</v>
      </c>
      <c r="L105" s="41"/>
      <c r="M105" s="41"/>
      <c r="N105" s="41">
        <v>10</v>
      </c>
      <c r="O105" s="41"/>
      <c r="P105" s="27"/>
    </row>
    <row r="106" s="6" customFormat="1" ht="37.5" spans="1:16">
      <c r="A106" s="18">
        <v>58</v>
      </c>
      <c r="B106" s="40" t="s">
        <v>230</v>
      </c>
      <c r="C106" s="40" t="s">
        <v>185</v>
      </c>
      <c r="D106" s="40" t="s">
        <v>186</v>
      </c>
      <c r="E106" s="41">
        <f t="shared" si="2"/>
        <v>10</v>
      </c>
      <c r="F106" s="41"/>
      <c r="G106" s="41"/>
      <c r="H106" s="41">
        <v>10</v>
      </c>
      <c r="I106" s="41"/>
      <c r="J106" s="40" t="s">
        <v>186</v>
      </c>
      <c r="K106" s="41">
        <f t="shared" si="3"/>
        <v>10</v>
      </c>
      <c r="L106" s="41"/>
      <c r="M106" s="41"/>
      <c r="N106" s="41">
        <v>10</v>
      </c>
      <c r="O106" s="41"/>
      <c r="P106" s="27"/>
    </row>
    <row r="107" s="6" customFormat="1" ht="56.25" spans="1:16">
      <c r="A107" s="18">
        <v>59</v>
      </c>
      <c r="B107" s="40" t="s">
        <v>231</v>
      </c>
      <c r="C107" s="40" t="s">
        <v>185</v>
      </c>
      <c r="D107" s="40" t="s">
        <v>186</v>
      </c>
      <c r="E107" s="41">
        <f t="shared" si="2"/>
        <v>10</v>
      </c>
      <c r="F107" s="41"/>
      <c r="G107" s="41"/>
      <c r="H107" s="41">
        <v>10</v>
      </c>
      <c r="I107" s="41"/>
      <c r="J107" s="40" t="s">
        <v>186</v>
      </c>
      <c r="K107" s="41">
        <f t="shared" si="3"/>
        <v>10</v>
      </c>
      <c r="L107" s="41"/>
      <c r="M107" s="41"/>
      <c r="N107" s="41">
        <v>10</v>
      </c>
      <c r="O107" s="41"/>
      <c r="P107" s="27"/>
    </row>
    <row r="108" s="6" customFormat="1" ht="37.5" spans="1:16">
      <c r="A108" s="18">
        <v>60</v>
      </c>
      <c r="B108" s="40" t="s">
        <v>232</v>
      </c>
      <c r="C108" s="40" t="s">
        <v>167</v>
      </c>
      <c r="D108" s="40" t="s">
        <v>168</v>
      </c>
      <c r="E108" s="41">
        <f t="shared" si="2"/>
        <v>300</v>
      </c>
      <c r="F108" s="41">
        <v>120</v>
      </c>
      <c r="G108" s="41">
        <v>180</v>
      </c>
      <c r="H108" s="41"/>
      <c r="I108" s="42"/>
      <c r="J108" s="40" t="s">
        <v>168</v>
      </c>
      <c r="K108" s="41">
        <f t="shared" si="3"/>
        <v>300</v>
      </c>
      <c r="L108" s="41">
        <v>120</v>
      </c>
      <c r="M108" s="41">
        <v>180</v>
      </c>
      <c r="N108" s="41"/>
      <c r="O108" s="42"/>
      <c r="P108" s="26" t="s">
        <v>302</v>
      </c>
    </row>
    <row r="109" s="6" customFormat="1" ht="37.5" spans="1:16">
      <c r="A109" s="18"/>
      <c r="B109" s="40"/>
      <c r="C109" s="40"/>
      <c r="D109" s="40" t="s">
        <v>169</v>
      </c>
      <c r="E109" s="41">
        <f t="shared" si="2"/>
        <v>100</v>
      </c>
      <c r="F109" s="41"/>
      <c r="G109" s="41"/>
      <c r="H109" s="41"/>
      <c r="I109" s="41">
        <v>100</v>
      </c>
      <c r="J109" s="40" t="s">
        <v>169</v>
      </c>
      <c r="K109" s="41">
        <f t="shared" si="3"/>
        <v>100</v>
      </c>
      <c r="L109" s="41"/>
      <c r="M109" s="41"/>
      <c r="N109" s="41"/>
      <c r="O109" s="41">
        <v>100</v>
      </c>
      <c r="P109" s="26"/>
    </row>
    <row r="110" s="6" customFormat="1" ht="56.25" spans="1:16">
      <c r="A110" s="18">
        <v>61</v>
      </c>
      <c r="B110" s="40" t="s">
        <v>233</v>
      </c>
      <c r="C110" s="40" t="s">
        <v>167</v>
      </c>
      <c r="D110" s="40" t="s">
        <v>168</v>
      </c>
      <c r="E110" s="41">
        <f t="shared" si="2"/>
        <v>170</v>
      </c>
      <c r="F110" s="41">
        <v>140</v>
      </c>
      <c r="G110" s="41">
        <v>30</v>
      </c>
      <c r="H110" s="41"/>
      <c r="I110" s="41"/>
      <c r="J110" s="40" t="s">
        <v>168</v>
      </c>
      <c r="K110" s="41">
        <f t="shared" si="3"/>
        <v>170</v>
      </c>
      <c r="L110" s="41">
        <v>140</v>
      </c>
      <c r="M110" s="41">
        <v>30</v>
      </c>
      <c r="N110" s="41"/>
      <c r="O110" s="41"/>
      <c r="P110" s="27"/>
    </row>
    <row r="111" s="6" customFormat="1" ht="37.5" spans="1:16">
      <c r="A111" s="18">
        <v>62</v>
      </c>
      <c r="B111" s="40" t="s">
        <v>234</v>
      </c>
      <c r="C111" s="40" t="s">
        <v>167</v>
      </c>
      <c r="D111" s="40" t="s">
        <v>168</v>
      </c>
      <c r="E111" s="41">
        <f t="shared" si="2"/>
        <v>200</v>
      </c>
      <c r="F111" s="41">
        <v>170</v>
      </c>
      <c r="G111" s="41">
        <v>30</v>
      </c>
      <c r="H111" s="41"/>
      <c r="I111" s="42"/>
      <c r="J111" s="40" t="s">
        <v>168</v>
      </c>
      <c r="K111" s="41">
        <f t="shared" si="3"/>
        <v>200</v>
      </c>
      <c r="L111" s="41">
        <v>170</v>
      </c>
      <c r="M111" s="41">
        <v>30</v>
      </c>
      <c r="N111" s="41"/>
      <c r="O111" s="42"/>
      <c r="P111" s="27"/>
    </row>
    <row r="112" s="6" customFormat="1" ht="37.5" spans="1:16">
      <c r="A112" s="18"/>
      <c r="B112" s="40"/>
      <c r="C112" s="40"/>
      <c r="D112" s="40" t="s">
        <v>169</v>
      </c>
      <c r="E112" s="41">
        <f t="shared" si="2"/>
        <v>60</v>
      </c>
      <c r="F112" s="41"/>
      <c r="G112" s="41"/>
      <c r="H112" s="41"/>
      <c r="I112" s="41">
        <v>60</v>
      </c>
      <c r="J112" s="40" t="s">
        <v>169</v>
      </c>
      <c r="K112" s="41">
        <f t="shared" si="3"/>
        <v>60</v>
      </c>
      <c r="L112" s="41"/>
      <c r="M112" s="41"/>
      <c r="N112" s="41"/>
      <c r="O112" s="41">
        <v>60</v>
      </c>
      <c r="P112" s="27"/>
    </row>
    <row r="113" s="6" customFormat="1" ht="37.5" spans="1:235">
      <c r="A113" s="18">
        <v>63</v>
      </c>
      <c r="B113" s="40" t="s">
        <v>235</v>
      </c>
      <c r="C113" s="40" t="s">
        <v>167</v>
      </c>
      <c r="D113" s="40" t="s">
        <v>168</v>
      </c>
      <c r="E113" s="41">
        <f t="shared" si="2"/>
        <v>80</v>
      </c>
      <c r="F113" s="41">
        <v>80</v>
      </c>
      <c r="G113" s="41"/>
      <c r="H113" s="41"/>
      <c r="I113" s="41"/>
      <c r="J113" s="40" t="s">
        <v>168</v>
      </c>
      <c r="K113" s="41">
        <f t="shared" si="3"/>
        <v>80</v>
      </c>
      <c r="L113" s="41">
        <v>80</v>
      </c>
      <c r="M113" s="41"/>
      <c r="N113" s="41"/>
      <c r="O113" s="41"/>
      <c r="P113" s="27"/>
    </row>
    <row r="114" s="6" customFormat="1" ht="56.25" spans="1:235">
      <c r="A114" s="18">
        <v>64</v>
      </c>
      <c r="B114" s="40" t="s">
        <v>236</v>
      </c>
      <c r="C114" s="40" t="s">
        <v>185</v>
      </c>
      <c r="D114" s="40" t="s">
        <v>168</v>
      </c>
      <c r="E114" s="41">
        <f t="shared" si="2"/>
        <v>9.7</v>
      </c>
      <c r="F114" s="41">
        <v>9.7</v>
      </c>
      <c r="G114" s="41"/>
      <c r="H114" s="41"/>
      <c r="I114" s="41"/>
      <c r="J114" s="40" t="s">
        <v>168</v>
      </c>
      <c r="K114" s="41">
        <f t="shared" si="3"/>
        <v>9.7</v>
      </c>
      <c r="L114" s="41">
        <v>9.7</v>
      </c>
      <c r="M114" s="41"/>
      <c r="N114" s="41"/>
      <c r="O114" s="41"/>
      <c r="P114" s="27"/>
    </row>
    <row r="115" s="6" customFormat="1" ht="56.25" spans="1:235">
      <c r="A115" s="18">
        <v>65</v>
      </c>
      <c r="B115" s="40" t="s">
        <v>237</v>
      </c>
      <c r="C115" s="40" t="s">
        <v>185</v>
      </c>
      <c r="D115" s="40" t="s">
        <v>169</v>
      </c>
      <c r="E115" s="41">
        <f t="shared" si="2"/>
        <v>10</v>
      </c>
      <c r="F115" s="41"/>
      <c r="G115" s="41"/>
      <c r="H115" s="41"/>
      <c r="I115" s="41">
        <v>10</v>
      </c>
      <c r="J115" s="40" t="s">
        <v>169</v>
      </c>
      <c r="K115" s="41">
        <f t="shared" si="3"/>
        <v>10</v>
      </c>
      <c r="L115" s="41"/>
      <c r="M115" s="41"/>
      <c r="N115" s="41"/>
      <c r="O115" s="41">
        <v>10</v>
      </c>
      <c r="P115" s="26" t="s">
        <v>298</v>
      </c>
    </row>
    <row r="116" s="6" customFormat="1" ht="56.25" spans="1:235">
      <c r="A116" s="18">
        <v>66</v>
      </c>
      <c r="B116" s="40" t="s">
        <v>238</v>
      </c>
      <c r="C116" s="40" t="s">
        <v>185</v>
      </c>
      <c r="D116" s="40" t="s">
        <v>169</v>
      </c>
      <c r="E116" s="41">
        <f t="shared" si="2"/>
        <v>10</v>
      </c>
      <c r="F116" s="41"/>
      <c r="G116" s="41"/>
      <c r="H116" s="41"/>
      <c r="I116" s="41">
        <v>10</v>
      </c>
      <c r="J116" s="40" t="s">
        <v>169</v>
      </c>
      <c r="K116" s="41">
        <f t="shared" si="3"/>
        <v>10</v>
      </c>
      <c r="L116" s="41"/>
      <c r="M116" s="41"/>
      <c r="N116" s="41"/>
      <c r="O116" s="41">
        <v>10</v>
      </c>
      <c r="P116" s="26" t="s">
        <v>298</v>
      </c>
    </row>
    <row r="117" s="6" customFormat="1" ht="56.25" spans="1:235">
      <c r="A117" s="18">
        <v>67</v>
      </c>
      <c r="B117" s="40" t="s">
        <v>239</v>
      </c>
      <c r="C117" s="40" t="s">
        <v>185</v>
      </c>
      <c r="D117" s="40" t="s">
        <v>169</v>
      </c>
      <c r="E117" s="41">
        <f t="shared" si="2"/>
        <v>10</v>
      </c>
      <c r="F117" s="41"/>
      <c r="G117" s="41"/>
      <c r="H117" s="41"/>
      <c r="I117" s="41">
        <v>10</v>
      </c>
      <c r="J117" s="40" t="s">
        <v>169</v>
      </c>
      <c r="K117" s="41">
        <f t="shared" si="3"/>
        <v>10</v>
      </c>
      <c r="L117" s="41"/>
      <c r="M117" s="41"/>
      <c r="N117" s="41"/>
      <c r="O117" s="41">
        <v>10</v>
      </c>
      <c r="P117" s="26" t="s">
        <v>298</v>
      </c>
    </row>
    <row r="118" s="6" customFormat="1" ht="37.5" spans="1:235">
      <c r="A118" s="18">
        <v>68</v>
      </c>
      <c r="B118" s="40" t="s">
        <v>240</v>
      </c>
      <c r="C118" s="40" t="s">
        <v>241</v>
      </c>
      <c r="D118" s="40" t="s">
        <v>169</v>
      </c>
      <c r="E118" s="41">
        <f t="shared" si="2"/>
        <v>20</v>
      </c>
      <c r="F118" s="41"/>
      <c r="G118" s="41"/>
      <c r="H118" s="41"/>
      <c r="I118" s="41">
        <v>20</v>
      </c>
      <c r="J118" s="40" t="s">
        <v>169</v>
      </c>
      <c r="K118" s="41">
        <f t="shared" si="3"/>
        <v>20</v>
      </c>
      <c r="L118" s="41"/>
      <c r="M118" s="41"/>
      <c r="N118" s="41"/>
      <c r="O118" s="41">
        <v>20</v>
      </c>
      <c r="P118" s="27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</row>
    <row r="119" s="6" customFormat="1" ht="40" customHeight="1" spans="1:235">
      <c r="A119" s="18">
        <v>69</v>
      </c>
      <c r="B119" s="40" t="s">
        <v>242</v>
      </c>
      <c r="C119" s="40" t="s">
        <v>167</v>
      </c>
      <c r="D119" s="40" t="s">
        <v>168</v>
      </c>
      <c r="E119" s="41">
        <f t="shared" si="2"/>
        <v>1620</v>
      </c>
      <c r="F119" s="41">
        <v>920</v>
      </c>
      <c r="G119" s="41">
        <v>700</v>
      </c>
      <c r="H119" s="41"/>
      <c r="I119" s="42"/>
      <c r="J119" s="40" t="s">
        <v>168</v>
      </c>
      <c r="K119" s="41">
        <f t="shared" si="3"/>
        <v>1514.249181</v>
      </c>
      <c r="L119" s="41">
        <v>836.977909</v>
      </c>
      <c r="M119" s="41">
        <v>677.271272</v>
      </c>
      <c r="N119" s="41"/>
      <c r="O119" s="41"/>
      <c r="P119" s="26" t="s">
        <v>303</v>
      </c>
    </row>
    <row r="120" s="6" customFormat="1" ht="40" customHeight="1" spans="1:235">
      <c r="A120" s="18"/>
      <c r="B120" s="40"/>
      <c r="C120" s="40"/>
      <c r="D120" s="40" t="s">
        <v>174</v>
      </c>
      <c r="E120" s="41">
        <v>0</v>
      </c>
      <c r="F120" s="41"/>
      <c r="G120" s="41"/>
      <c r="H120" s="41"/>
      <c r="I120" s="42"/>
      <c r="J120" s="40" t="s">
        <v>174</v>
      </c>
      <c r="K120" s="41">
        <f t="shared" si="3"/>
        <v>67</v>
      </c>
      <c r="L120" s="41">
        <v>67</v>
      </c>
      <c r="M120" s="41"/>
      <c r="N120" s="41"/>
      <c r="O120" s="41"/>
      <c r="P120" s="26"/>
    </row>
    <row r="121" s="6" customFormat="1" ht="40" customHeight="1" spans="1:235">
      <c r="A121" s="18"/>
      <c r="B121" s="40"/>
      <c r="C121" s="40"/>
      <c r="D121" s="40" t="s">
        <v>186</v>
      </c>
      <c r="E121" s="41">
        <v>0</v>
      </c>
      <c r="F121" s="41"/>
      <c r="G121" s="41"/>
      <c r="H121" s="41"/>
      <c r="I121" s="42"/>
      <c r="J121" s="40" t="s">
        <v>186</v>
      </c>
      <c r="K121" s="41">
        <f t="shared" si="3"/>
        <v>22.728728</v>
      </c>
      <c r="L121" s="41"/>
      <c r="M121" s="41"/>
      <c r="N121" s="41">
        <v>22.728728</v>
      </c>
      <c r="O121" s="41"/>
      <c r="P121" s="26"/>
    </row>
    <row r="122" s="6" customFormat="1" ht="40" customHeight="1" spans="1:235">
      <c r="A122" s="18"/>
      <c r="B122" s="40"/>
      <c r="C122" s="40"/>
      <c r="D122" s="40" t="s">
        <v>169</v>
      </c>
      <c r="E122" s="41">
        <f t="shared" ref="E122:E152" si="4">F122+G122+H122+I122</f>
        <v>130</v>
      </c>
      <c r="F122" s="41"/>
      <c r="G122" s="41"/>
      <c r="H122" s="41"/>
      <c r="I122" s="41">
        <v>130</v>
      </c>
      <c r="J122" s="40" t="s">
        <v>169</v>
      </c>
      <c r="K122" s="41">
        <f t="shared" si="3"/>
        <v>146.022091</v>
      </c>
      <c r="L122" s="41"/>
      <c r="M122" s="41"/>
      <c r="N122" s="41"/>
      <c r="O122" s="41">
        <v>146.022091</v>
      </c>
      <c r="P122" s="26"/>
    </row>
    <row r="123" s="6" customFormat="1" ht="37.5" spans="1:235">
      <c r="A123" s="18">
        <v>70</v>
      </c>
      <c r="B123" s="40" t="s">
        <v>243</v>
      </c>
      <c r="C123" s="40" t="s">
        <v>185</v>
      </c>
      <c r="D123" s="40" t="s">
        <v>168</v>
      </c>
      <c r="E123" s="41">
        <f t="shared" si="4"/>
        <v>15</v>
      </c>
      <c r="F123" s="41">
        <v>15</v>
      </c>
      <c r="G123" s="41"/>
      <c r="H123" s="42"/>
      <c r="I123" s="41"/>
      <c r="J123" s="40" t="s">
        <v>168</v>
      </c>
      <c r="K123" s="41">
        <f t="shared" si="3"/>
        <v>15</v>
      </c>
      <c r="L123" s="41">
        <v>15</v>
      </c>
      <c r="M123" s="41"/>
      <c r="N123" s="42"/>
      <c r="O123" s="41"/>
      <c r="P123" s="27"/>
    </row>
    <row r="124" s="6" customFormat="1" ht="37.5" spans="1:235">
      <c r="A124" s="18"/>
      <c r="B124" s="40"/>
      <c r="C124" s="40"/>
      <c r="D124" s="40" t="s">
        <v>186</v>
      </c>
      <c r="E124" s="41">
        <f t="shared" si="4"/>
        <v>35</v>
      </c>
      <c r="F124" s="41"/>
      <c r="G124" s="41"/>
      <c r="H124" s="41">
        <v>35</v>
      </c>
      <c r="I124" s="41"/>
      <c r="J124" s="40" t="s">
        <v>186</v>
      </c>
      <c r="K124" s="41">
        <f t="shared" si="3"/>
        <v>35</v>
      </c>
      <c r="L124" s="41"/>
      <c r="M124" s="41"/>
      <c r="N124" s="41">
        <v>35</v>
      </c>
      <c r="O124" s="41"/>
      <c r="P124" s="27"/>
    </row>
    <row r="125" s="6" customFormat="1" ht="56.25" spans="1:235">
      <c r="A125" s="18">
        <v>71</v>
      </c>
      <c r="B125" s="40" t="s">
        <v>244</v>
      </c>
      <c r="C125" s="40" t="s">
        <v>167</v>
      </c>
      <c r="D125" s="40" t="s">
        <v>168</v>
      </c>
      <c r="E125" s="41">
        <f t="shared" si="4"/>
        <v>300</v>
      </c>
      <c r="F125" s="41">
        <v>150</v>
      </c>
      <c r="G125" s="41">
        <v>150</v>
      </c>
      <c r="H125" s="41"/>
      <c r="I125" s="41"/>
      <c r="J125" s="40" t="s">
        <v>168</v>
      </c>
      <c r="K125" s="41">
        <f t="shared" si="3"/>
        <v>300</v>
      </c>
      <c r="L125" s="41">
        <v>150</v>
      </c>
      <c r="M125" s="41">
        <v>150</v>
      </c>
      <c r="N125" s="41"/>
      <c r="O125" s="41"/>
      <c r="P125" s="26" t="s">
        <v>304</v>
      </c>
    </row>
    <row r="126" s="6" customFormat="1" ht="37.5" spans="1:235">
      <c r="A126" s="18">
        <v>72</v>
      </c>
      <c r="B126" s="40" t="s">
        <v>245</v>
      </c>
      <c r="C126" s="40" t="s">
        <v>241</v>
      </c>
      <c r="D126" s="40" t="s">
        <v>168</v>
      </c>
      <c r="E126" s="41">
        <f t="shared" si="4"/>
        <v>6.7</v>
      </c>
      <c r="F126" s="41"/>
      <c r="G126" s="41">
        <v>6.7</v>
      </c>
      <c r="H126" s="41"/>
      <c r="I126" s="41"/>
      <c r="J126" s="40" t="s">
        <v>168</v>
      </c>
      <c r="K126" s="41">
        <f t="shared" si="3"/>
        <v>17.3</v>
      </c>
      <c r="L126" s="41"/>
      <c r="M126" s="41">
        <v>17.3</v>
      </c>
      <c r="N126" s="41"/>
      <c r="O126" s="41"/>
      <c r="P126" s="27"/>
    </row>
    <row r="127" s="6" customFormat="1" ht="39" customHeight="1" spans="1:235">
      <c r="A127" s="18">
        <v>73</v>
      </c>
      <c r="B127" s="40" t="s">
        <v>246</v>
      </c>
      <c r="C127" s="40" t="s">
        <v>167</v>
      </c>
      <c r="D127" s="40" t="s">
        <v>168</v>
      </c>
      <c r="E127" s="41">
        <f t="shared" si="4"/>
        <v>550</v>
      </c>
      <c r="F127" s="41">
        <v>350</v>
      </c>
      <c r="G127" s="41">
        <v>200</v>
      </c>
      <c r="H127" s="41"/>
      <c r="I127" s="42"/>
      <c r="J127" s="40" t="s">
        <v>168</v>
      </c>
      <c r="K127" s="41">
        <f t="shared" si="3"/>
        <v>550</v>
      </c>
      <c r="L127" s="41">
        <v>350</v>
      </c>
      <c r="M127" s="41">
        <v>200</v>
      </c>
      <c r="N127" s="41"/>
      <c r="O127" s="42"/>
      <c r="P127" s="26" t="s">
        <v>305</v>
      </c>
    </row>
    <row r="128" s="6" customFormat="1" ht="39" customHeight="1" spans="1:235">
      <c r="A128" s="18"/>
      <c r="B128" s="40"/>
      <c r="C128" s="40"/>
      <c r="D128" s="40" t="s">
        <v>174</v>
      </c>
      <c r="E128" s="41">
        <f t="shared" si="4"/>
        <v>288</v>
      </c>
      <c r="F128" s="41">
        <v>288</v>
      </c>
      <c r="G128" s="41"/>
      <c r="H128" s="41"/>
      <c r="I128" s="42"/>
      <c r="J128" s="40" t="s">
        <v>174</v>
      </c>
      <c r="K128" s="41">
        <f t="shared" si="3"/>
        <v>330</v>
      </c>
      <c r="L128" s="41">
        <v>330</v>
      </c>
      <c r="M128" s="41"/>
      <c r="N128" s="41"/>
      <c r="O128" s="42"/>
      <c r="P128" s="26"/>
    </row>
    <row r="129" s="6" customFormat="1" ht="39" customHeight="1" spans="1:16">
      <c r="A129" s="18"/>
      <c r="B129" s="40"/>
      <c r="C129" s="40"/>
      <c r="D129" s="40" t="s">
        <v>169</v>
      </c>
      <c r="E129" s="41">
        <f t="shared" si="4"/>
        <v>50</v>
      </c>
      <c r="F129" s="41"/>
      <c r="G129" s="41"/>
      <c r="H129" s="41"/>
      <c r="I129" s="41">
        <v>50</v>
      </c>
      <c r="J129" s="40" t="s">
        <v>169</v>
      </c>
      <c r="K129" s="41">
        <f t="shared" si="3"/>
        <v>50</v>
      </c>
      <c r="L129" s="41"/>
      <c r="M129" s="41"/>
      <c r="N129" s="41"/>
      <c r="O129" s="41">
        <v>50</v>
      </c>
      <c r="P129" s="26"/>
    </row>
    <row r="130" s="6" customFormat="1" ht="52" customHeight="1" spans="1:16">
      <c r="A130" s="18">
        <v>74</v>
      </c>
      <c r="B130" s="40" t="s">
        <v>247</v>
      </c>
      <c r="C130" s="40" t="s">
        <v>167</v>
      </c>
      <c r="D130" s="40" t="s">
        <v>168</v>
      </c>
      <c r="E130" s="41">
        <f t="shared" si="4"/>
        <v>420</v>
      </c>
      <c r="F130" s="41">
        <v>420</v>
      </c>
      <c r="G130" s="41"/>
      <c r="H130" s="42"/>
      <c r="I130" s="41"/>
      <c r="J130" s="40" t="s">
        <v>168</v>
      </c>
      <c r="K130" s="41">
        <f t="shared" si="3"/>
        <v>420</v>
      </c>
      <c r="L130" s="41">
        <v>420</v>
      </c>
      <c r="M130" s="41"/>
      <c r="N130" s="42"/>
      <c r="O130" s="41"/>
      <c r="P130" s="26" t="s">
        <v>306</v>
      </c>
    </row>
    <row r="131" s="6" customFormat="1" ht="52" customHeight="1" spans="1:16">
      <c r="A131" s="18"/>
      <c r="B131" s="40"/>
      <c r="C131" s="40"/>
      <c r="D131" s="40" t="s">
        <v>186</v>
      </c>
      <c r="E131" s="41">
        <f t="shared" si="4"/>
        <v>80</v>
      </c>
      <c r="F131" s="41"/>
      <c r="G131" s="41"/>
      <c r="H131" s="41">
        <v>80</v>
      </c>
      <c r="I131" s="41"/>
      <c r="J131" s="40" t="s">
        <v>186</v>
      </c>
      <c r="K131" s="41">
        <f t="shared" si="3"/>
        <v>80</v>
      </c>
      <c r="L131" s="41"/>
      <c r="M131" s="41"/>
      <c r="N131" s="41">
        <v>80</v>
      </c>
      <c r="O131" s="41"/>
      <c r="P131" s="27"/>
    </row>
    <row r="132" s="6" customFormat="1" ht="56.25" spans="1:16">
      <c r="A132" s="18">
        <v>75</v>
      </c>
      <c r="B132" s="40" t="s">
        <v>248</v>
      </c>
      <c r="C132" s="40" t="s">
        <v>167</v>
      </c>
      <c r="D132" s="40" t="s">
        <v>168</v>
      </c>
      <c r="E132" s="41">
        <f t="shared" si="4"/>
        <v>50</v>
      </c>
      <c r="F132" s="41"/>
      <c r="G132" s="41">
        <v>50</v>
      </c>
      <c r="H132" s="41"/>
      <c r="I132" s="41"/>
      <c r="J132" s="40" t="s">
        <v>168</v>
      </c>
      <c r="K132" s="41">
        <f t="shared" si="3"/>
        <v>50</v>
      </c>
      <c r="L132" s="41"/>
      <c r="M132" s="41">
        <v>50</v>
      </c>
      <c r="N132" s="41"/>
      <c r="O132" s="41"/>
      <c r="P132" s="27"/>
    </row>
    <row r="133" s="6" customFormat="1" ht="111" spans="1:16">
      <c r="A133" s="18">
        <v>76</v>
      </c>
      <c r="B133" s="40" t="s">
        <v>250</v>
      </c>
      <c r="C133" s="40" t="s">
        <v>167</v>
      </c>
      <c r="D133" s="40" t="s">
        <v>168</v>
      </c>
      <c r="E133" s="41">
        <f t="shared" si="4"/>
        <v>350</v>
      </c>
      <c r="F133" s="41">
        <v>340</v>
      </c>
      <c r="G133" s="41">
        <v>10</v>
      </c>
      <c r="H133" s="41"/>
      <c r="I133" s="41"/>
      <c r="J133" s="40" t="s">
        <v>168</v>
      </c>
      <c r="K133" s="41">
        <f t="shared" si="3"/>
        <v>350</v>
      </c>
      <c r="L133" s="41">
        <v>340</v>
      </c>
      <c r="M133" s="41">
        <v>10</v>
      </c>
      <c r="N133" s="41"/>
      <c r="O133" s="41"/>
      <c r="P133" s="26" t="s">
        <v>308</v>
      </c>
    </row>
    <row r="134" s="6" customFormat="1" ht="56.25" spans="1:16">
      <c r="A134" s="18">
        <v>77</v>
      </c>
      <c r="B134" s="40" t="s">
        <v>251</v>
      </c>
      <c r="C134" s="40" t="s">
        <v>185</v>
      </c>
      <c r="D134" s="40" t="s">
        <v>168</v>
      </c>
      <c r="E134" s="41">
        <f t="shared" si="4"/>
        <v>41</v>
      </c>
      <c r="F134" s="41">
        <v>41</v>
      </c>
      <c r="G134" s="41"/>
      <c r="H134" s="41"/>
      <c r="I134" s="41"/>
      <c r="J134" s="40" t="s">
        <v>168</v>
      </c>
      <c r="K134" s="41">
        <f t="shared" si="3"/>
        <v>36</v>
      </c>
      <c r="L134" s="41">
        <v>36</v>
      </c>
      <c r="M134" s="41"/>
      <c r="N134" s="41"/>
      <c r="O134" s="41"/>
      <c r="P134" s="26" t="s">
        <v>292</v>
      </c>
    </row>
    <row r="135" s="6" customFormat="1" ht="56.25" spans="1:16">
      <c r="A135" s="18">
        <v>78</v>
      </c>
      <c r="B135" s="40" t="s">
        <v>252</v>
      </c>
      <c r="C135" s="40" t="s">
        <v>185</v>
      </c>
      <c r="D135" s="40" t="s">
        <v>168</v>
      </c>
      <c r="E135" s="41">
        <f t="shared" si="4"/>
        <v>50</v>
      </c>
      <c r="F135" s="41">
        <v>50</v>
      </c>
      <c r="G135" s="41"/>
      <c r="H135" s="41"/>
      <c r="I135" s="41"/>
      <c r="J135" s="40" t="s">
        <v>168</v>
      </c>
      <c r="K135" s="41">
        <f>L135+M135+N135+O135</f>
        <v>41.12</v>
      </c>
      <c r="L135" s="41">
        <v>41.12</v>
      </c>
      <c r="M135" s="41"/>
      <c r="N135" s="41"/>
      <c r="O135" s="41"/>
      <c r="P135" s="27"/>
    </row>
    <row r="136" s="1" customFormat="1" ht="37.5" spans="1:16">
      <c r="A136" s="18">
        <v>79</v>
      </c>
      <c r="B136" s="40" t="s">
        <v>253</v>
      </c>
      <c r="C136" s="40" t="s">
        <v>241</v>
      </c>
      <c r="D136" s="40" t="s">
        <v>168</v>
      </c>
      <c r="E136" s="41">
        <f t="shared" si="4"/>
        <v>25</v>
      </c>
      <c r="F136" s="41"/>
      <c r="G136" s="41">
        <v>25</v>
      </c>
      <c r="H136" s="41"/>
      <c r="I136" s="41"/>
      <c r="J136" s="40" t="s">
        <v>168</v>
      </c>
      <c r="K136" s="41">
        <f>L136+M136+N136+O136</f>
        <v>16.87</v>
      </c>
      <c r="L136" s="41"/>
      <c r="M136" s="41">
        <v>16.87</v>
      </c>
      <c r="N136" s="41"/>
      <c r="O136" s="41"/>
      <c r="P136" s="27"/>
    </row>
    <row r="137" s="6" customFormat="1" ht="37.5" spans="1:16">
      <c r="A137" s="18">
        <v>80</v>
      </c>
      <c r="B137" s="40" t="s">
        <v>255</v>
      </c>
      <c r="C137" s="40" t="s">
        <v>241</v>
      </c>
      <c r="D137" s="40" t="s">
        <v>168</v>
      </c>
      <c r="E137" s="41">
        <f t="shared" si="4"/>
        <v>20</v>
      </c>
      <c r="F137" s="41"/>
      <c r="G137" s="41">
        <v>20</v>
      </c>
      <c r="H137" s="41"/>
      <c r="I137" s="41"/>
      <c r="J137" s="40" t="s">
        <v>168</v>
      </c>
      <c r="K137" s="41">
        <f t="shared" ref="K137:K153" si="5">L137+M137+N137+O137</f>
        <v>27.4</v>
      </c>
      <c r="L137" s="41"/>
      <c r="M137" s="41">
        <v>27.4</v>
      </c>
      <c r="N137" s="41"/>
      <c r="O137" s="41"/>
      <c r="P137" s="27"/>
    </row>
    <row r="138" s="6" customFormat="1" ht="37.5" spans="1:16">
      <c r="A138" s="18">
        <v>81</v>
      </c>
      <c r="B138" s="40" t="s">
        <v>256</v>
      </c>
      <c r="C138" s="40" t="s">
        <v>241</v>
      </c>
      <c r="D138" s="40" t="s">
        <v>168</v>
      </c>
      <c r="E138" s="41">
        <f t="shared" si="4"/>
        <v>31.7</v>
      </c>
      <c r="F138" s="41"/>
      <c r="G138" s="41">
        <v>31.7</v>
      </c>
      <c r="H138" s="41"/>
      <c r="I138" s="41"/>
      <c r="J138" s="40" t="s">
        <v>168</v>
      </c>
      <c r="K138" s="41">
        <f t="shared" si="5"/>
        <v>28.48</v>
      </c>
      <c r="L138" s="41"/>
      <c r="M138" s="41">
        <v>28.48</v>
      </c>
      <c r="N138" s="41"/>
      <c r="O138" s="41"/>
      <c r="P138" s="27"/>
    </row>
    <row r="139" s="6" customFormat="1" ht="121" customHeight="1" spans="1:16">
      <c r="A139" s="18">
        <v>82</v>
      </c>
      <c r="B139" s="40" t="s">
        <v>258</v>
      </c>
      <c r="C139" s="40" t="s">
        <v>167</v>
      </c>
      <c r="D139" s="40" t="s">
        <v>168</v>
      </c>
      <c r="E139" s="41">
        <f t="shared" si="4"/>
        <v>400</v>
      </c>
      <c r="F139" s="41">
        <v>260</v>
      </c>
      <c r="G139" s="41">
        <v>140</v>
      </c>
      <c r="H139" s="41"/>
      <c r="I139" s="41"/>
      <c r="J139" s="40" t="s">
        <v>168</v>
      </c>
      <c r="K139" s="41">
        <f t="shared" si="5"/>
        <v>400</v>
      </c>
      <c r="L139" s="41">
        <v>260</v>
      </c>
      <c r="M139" s="41">
        <v>140</v>
      </c>
      <c r="N139" s="41"/>
      <c r="O139" s="41"/>
      <c r="P139" s="26" t="s">
        <v>309</v>
      </c>
    </row>
    <row r="140" s="6" customFormat="1" ht="37.5" spans="1:16">
      <c r="A140" s="18">
        <v>83</v>
      </c>
      <c r="B140" s="40" t="s">
        <v>259</v>
      </c>
      <c r="C140" s="40" t="s">
        <v>241</v>
      </c>
      <c r="D140" s="40" t="s">
        <v>168</v>
      </c>
      <c r="E140" s="41">
        <f t="shared" si="4"/>
        <v>14</v>
      </c>
      <c r="F140" s="41"/>
      <c r="G140" s="41">
        <v>14</v>
      </c>
      <c r="H140" s="41"/>
      <c r="I140" s="41"/>
      <c r="J140" s="40" t="s">
        <v>168</v>
      </c>
      <c r="K140" s="41">
        <f t="shared" si="5"/>
        <v>14</v>
      </c>
      <c r="L140" s="41"/>
      <c r="M140" s="41">
        <v>14</v>
      </c>
      <c r="N140" s="41"/>
      <c r="O140" s="41"/>
      <c r="P140" s="27"/>
    </row>
    <row r="141" s="6" customFormat="1" ht="37.5" spans="1:16">
      <c r="A141" s="18">
        <v>84</v>
      </c>
      <c r="B141" s="40" t="s">
        <v>260</v>
      </c>
      <c r="C141" s="40" t="s">
        <v>241</v>
      </c>
      <c r="D141" s="40" t="s">
        <v>168</v>
      </c>
      <c r="E141" s="41">
        <f t="shared" si="4"/>
        <v>50</v>
      </c>
      <c r="F141" s="41"/>
      <c r="G141" s="41">
        <v>50</v>
      </c>
      <c r="H141" s="41"/>
      <c r="I141" s="41"/>
      <c r="J141" s="40" t="s">
        <v>168</v>
      </c>
      <c r="K141" s="41">
        <f t="shared" si="5"/>
        <v>47.38</v>
      </c>
      <c r="L141" s="41"/>
      <c r="M141" s="41">
        <v>47.38</v>
      </c>
      <c r="N141" s="41"/>
      <c r="O141" s="41"/>
      <c r="P141" s="27"/>
    </row>
    <row r="142" s="6" customFormat="1" ht="37.5" spans="1:16">
      <c r="A142" s="18">
        <v>85</v>
      </c>
      <c r="B142" s="40" t="s">
        <v>261</v>
      </c>
      <c r="C142" s="40" t="s">
        <v>262</v>
      </c>
      <c r="D142" s="40" t="s">
        <v>168</v>
      </c>
      <c r="E142" s="41">
        <f t="shared" si="4"/>
        <v>9</v>
      </c>
      <c r="F142" s="41">
        <v>9</v>
      </c>
      <c r="G142" s="41"/>
      <c r="H142" s="41"/>
      <c r="I142" s="42"/>
      <c r="J142" s="40" t="s">
        <v>168</v>
      </c>
      <c r="K142" s="41">
        <f t="shared" si="5"/>
        <v>9</v>
      </c>
      <c r="L142" s="41">
        <v>9</v>
      </c>
      <c r="M142" s="41"/>
      <c r="N142" s="41"/>
      <c r="O142" s="42"/>
      <c r="P142" s="27"/>
    </row>
    <row r="143" s="6" customFormat="1" ht="37.5" spans="1:16">
      <c r="A143" s="18"/>
      <c r="B143" s="40"/>
      <c r="C143" s="40"/>
      <c r="D143" s="40" t="s">
        <v>169</v>
      </c>
      <c r="E143" s="41">
        <f t="shared" si="4"/>
        <v>1</v>
      </c>
      <c r="F143" s="41"/>
      <c r="G143" s="41"/>
      <c r="H143" s="41"/>
      <c r="I143" s="41">
        <v>1</v>
      </c>
      <c r="J143" s="40" t="s">
        <v>169</v>
      </c>
      <c r="K143" s="41">
        <f t="shared" si="5"/>
        <v>1.485152</v>
      </c>
      <c r="L143" s="41"/>
      <c r="M143" s="41"/>
      <c r="N143" s="41"/>
      <c r="O143" s="41">
        <v>1.485152</v>
      </c>
      <c r="P143" s="27"/>
    </row>
    <row r="144" s="1" customFormat="1" ht="37.5" spans="1:16">
      <c r="A144" s="18">
        <v>86</v>
      </c>
      <c r="B144" s="40" t="s">
        <v>263</v>
      </c>
      <c r="C144" s="40" t="s">
        <v>241</v>
      </c>
      <c r="D144" s="40" t="s">
        <v>168</v>
      </c>
      <c r="E144" s="41">
        <f t="shared" si="4"/>
        <v>80</v>
      </c>
      <c r="F144" s="41"/>
      <c r="G144" s="41">
        <v>80</v>
      </c>
      <c r="H144" s="41"/>
      <c r="I144" s="41"/>
      <c r="J144" s="40" t="s">
        <v>168</v>
      </c>
      <c r="K144" s="41">
        <f t="shared" si="5"/>
        <v>62.32</v>
      </c>
      <c r="L144" s="41"/>
      <c r="M144" s="41">
        <v>62.32</v>
      </c>
      <c r="N144" s="41"/>
      <c r="O144" s="41"/>
      <c r="P144" s="27"/>
    </row>
    <row r="145" s="6" customFormat="1" ht="37.5" spans="1:235">
      <c r="A145" s="18">
        <v>87</v>
      </c>
      <c r="B145" s="40" t="s">
        <v>264</v>
      </c>
      <c r="C145" s="40" t="s">
        <v>265</v>
      </c>
      <c r="D145" s="40" t="s">
        <v>168</v>
      </c>
      <c r="E145" s="41">
        <f t="shared" si="4"/>
        <v>101</v>
      </c>
      <c r="F145" s="41">
        <v>61</v>
      </c>
      <c r="G145" s="41">
        <v>40</v>
      </c>
      <c r="H145" s="41"/>
      <c r="I145" s="42"/>
      <c r="J145" s="40" t="s">
        <v>168</v>
      </c>
      <c r="K145" s="41">
        <f t="shared" si="5"/>
        <v>101</v>
      </c>
      <c r="L145" s="41">
        <v>61</v>
      </c>
      <c r="M145" s="41">
        <v>40</v>
      </c>
      <c r="N145" s="41"/>
      <c r="O145" s="42"/>
      <c r="P145" s="27"/>
    </row>
    <row r="146" s="6" customFormat="1" ht="37.5" spans="1:235">
      <c r="A146" s="18"/>
      <c r="B146" s="40"/>
      <c r="C146" s="40"/>
      <c r="D146" s="40" t="s">
        <v>169</v>
      </c>
      <c r="E146" s="41">
        <f t="shared" ref="E146:E152" si="6">F146+G146+H146+I146</f>
        <v>320.52</v>
      </c>
      <c r="F146" s="41"/>
      <c r="G146" s="41"/>
      <c r="H146" s="41"/>
      <c r="I146" s="41">
        <v>320.52</v>
      </c>
      <c r="J146" s="40" t="s">
        <v>169</v>
      </c>
      <c r="K146" s="41">
        <f t="shared" si="5"/>
        <v>307.525401</v>
      </c>
      <c r="L146" s="41"/>
      <c r="M146" s="41"/>
      <c r="N146" s="41"/>
      <c r="O146" s="41">
        <f>308.010553-0.485152</f>
        <v>307.525401</v>
      </c>
      <c r="P146" s="27"/>
    </row>
    <row r="147" s="6" customFormat="1" ht="37.5" spans="1:235">
      <c r="A147" s="18">
        <v>88</v>
      </c>
      <c r="B147" s="40" t="s">
        <v>313</v>
      </c>
      <c r="C147" s="40" t="s">
        <v>167</v>
      </c>
      <c r="D147" s="40" t="s">
        <v>168</v>
      </c>
      <c r="E147" s="41">
        <f t="shared" si="6"/>
        <v>40</v>
      </c>
      <c r="F147" s="41">
        <v>40</v>
      </c>
      <c r="G147" s="41"/>
      <c r="H147" s="42"/>
      <c r="I147" s="41"/>
      <c r="J147" s="40" t="s">
        <v>168</v>
      </c>
      <c r="K147" s="41">
        <f t="shared" si="5"/>
        <v>0</v>
      </c>
      <c r="L147" s="41"/>
      <c r="M147" s="41"/>
      <c r="N147" s="41"/>
      <c r="O147" s="41"/>
      <c r="P147" s="26" t="s">
        <v>312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</row>
    <row r="148" s="6" customFormat="1" ht="37.5" spans="1:235">
      <c r="A148" s="18"/>
      <c r="B148" s="40"/>
      <c r="C148" s="40"/>
      <c r="D148" s="40" t="s">
        <v>186</v>
      </c>
      <c r="E148" s="41">
        <f t="shared" si="6"/>
        <v>100</v>
      </c>
      <c r="F148" s="41"/>
      <c r="G148" s="41"/>
      <c r="H148" s="41">
        <v>100</v>
      </c>
      <c r="I148" s="41"/>
      <c r="J148" s="40" t="s">
        <v>186</v>
      </c>
      <c r="K148" s="41">
        <f t="shared" si="5"/>
        <v>0</v>
      </c>
      <c r="L148" s="41"/>
      <c r="M148" s="41"/>
      <c r="N148" s="41"/>
      <c r="O148" s="41"/>
      <c r="P148" s="27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</row>
    <row r="149" s="6" customFormat="1" ht="37.5" spans="1:235">
      <c r="A149" s="18"/>
      <c r="B149" s="40"/>
      <c r="C149" s="40"/>
      <c r="D149" s="40" t="s">
        <v>169</v>
      </c>
      <c r="E149" s="41">
        <f t="shared" si="6"/>
        <v>100</v>
      </c>
      <c r="F149" s="41"/>
      <c r="G149" s="41"/>
      <c r="H149" s="41"/>
      <c r="I149" s="41">
        <v>100</v>
      </c>
      <c r="J149" s="40" t="s">
        <v>169</v>
      </c>
      <c r="K149" s="41">
        <f t="shared" si="5"/>
        <v>0</v>
      </c>
      <c r="L149" s="41"/>
      <c r="M149" s="41"/>
      <c r="N149" s="41"/>
      <c r="O149" s="41"/>
      <c r="P149" s="27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</row>
    <row r="150" s="1" customFormat="1" ht="48" customHeight="1" spans="1:235">
      <c r="A150" s="18">
        <v>89</v>
      </c>
      <c r="B150" s="40" t="s">
        <v>266</v>
      </c>
      <c r="C150" s="40" t="s">
        <v>167</v>
      </c>
      <c r="D150" s="40" t="s">
        <v>174</v>
      </c>
      <c r="E150" s="41">
        <f t="shared" si="6"/>
        <v>109</v>
      </c>
      <c r="F150" s="43">
        <v>109</v>
      </c>
      <c r="G150" s="42"/>
      <c r="H150" s="42"/>
      <c r="I150" s="42"/>
      <c r="J150" s="40" t="s">
        <v>174</v>
      </c>
      <c r="K150" s="41">
        <f t="shared" si="5"/>
        <v>0</v>
      </c>
      <c r="L150" s="41">
        <v>0</v>
      </c>
      <c r="M150" s="42"/>
      <c r="N150" s="42"/>
      <c r="O150" s="42"/>
      <c r="P150" s="32"/>
    </row>
    <row r="151" s="1" customFormat="1" ht="48" customHeight="1" spans="1:235">
      <c r="A151" s="18"/>
      <c r="B151" s="40"/>
      <c r="C151" s="40"/>
      <c r="D151" s="40" t="s">
        <v>169</v>
      </c>
      <c r="E151" s="41">
        <f t="shared" si="6"/>
        <v>0</v>
      </c>
      <c r="F151" s="43"/>
      <c r="G151" s="42"/>
      <c r="H151" s="42"/>
      <c r="I151" s="42"/>
      <c r="J151" s="40" t="s">
        <v>169</v>
      </c>
      <c r="K151" s="41">
        <f t="shared" si="5"/>
        <v>108.561225</v>
      </c>
      <c r="L151" s="42"/>
      <c r="M151" s="42"/>
      <c r="N151" s="42"/>
      <c r="O151" s="41">
        <v>108.561225</v>
      </c>
      <c r="P151" s="32"/>
    </row>
    <row r="152" s="1" customFormat="1" ht="65" customHeight="1" spans="1:235">
      <c r="A152" s="18">
        <v>90</v>
      </c>
      <c r="B152" s="40" t="s">
        <v>267</v>
      </c>
      <c r="C152" s="40" t="s">
        <v>167</v>
      </c>
      <c r="D152" s="40" t="s">
        <v>174</v>
      </c>
      <c r="E152" s="41">
        <f t="shared" si="6"/>
        <v>12</v>
      </c>
      <c r="F152" s="41">
        <v>12</v>
      </c>
      <c r="G152" s="42"/>
      <c r="H152" s="42"/>
      <c r="I152" s="42"/>
      <c r="J152" s="40" t="s">
        <v>174</v>
      </c>
      <c r="K152" s="41">
        <f t="shared" si="5"/>
        <v>12</v>
      </c>
      <c r="L152" s="41">
        <v>12</v>
      </c>
      <c r="M152" s="42"/>
      <c r="N152" s="42"/>
      <c r="O152" s="42"/>
      <c r="P152" s="32"/>
    </row>
    <row r="153" ht="24" customHeight="1" spans="1:235">
      <c r="A153" s="44" t="s">
        <v>11</v>
      </c>
      <c r="B153" s="45"/>
      <c r="C153" s="45"/>
      <c r="D153" s="46"/>
      <c r="E153" s="47">
        <f>SUM(E7:E152)</f>
        <v>14959</v>
      </c>
      <c r="F153" s="47">
        <f t="shared" ref="F153:O153" si="7">SUM(F7:F152)</f>
        <v>7529</v>
      </c>
      <c r="G153" s="47">
        <f t="shared" si="7"/>
        <v>4574</v>
      </c>
      <c r="H153" s="47">
        <f t="shared" si="7"/>
        <v>673</v>
      </c>
      <c r="I153" s="47">
        <f t="shared" si="7"/>
        <v>2183</v>
      </c>
      <c r="J153" s="47"/>
      <c r="K153" s="47">
        <f t="shared" si="7"/>
        <v>14959</v>
      </c>
      <c r="L153" s="47">
        <f t="shared" si="7"/>
        <v>7529</v>
      </c>
      <c r="M153" s="47">
        <f t="shared" si="7"/>
        <v>4574</v>
      </c>
      <c r="N153" s="47">
        <f t="shared" si="7"/>
        <v>673</v>
      </c>
      <c r="O153" s="47">
        <f t="shared" si="7"/>
        <v>2183</v>
      </c>
      <c r="P153" s="33"/>
    </row>
  </sheetData>
  <autoFilter xmlns:etc="http://www.wps.cn/officeDocument/2017/etCustomData" ref="A4:IA153" etc:filterBottomFollowUsedRange="0">
    <extLst/>
  </autoFilter>
  <mergeCells count="189">
    <mergeCell ref="A1:B1"/>
    <mergeCell ref="A2:P2"/>
    <mergeCell ref="D4:I4"/>
    <mergeCell ref="J4:O4"/>
    <mergeCell ref="E5:I5"/>
    <mergeCell ref="K5:O5"/>
    <mergeCell ref="A153:D153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2:A33"/>
    <mergeCell ref="A35:A37"/>
    <mergeCell ref="A38:A40"/>
    <mergeCell ref="A41:A42"/>
    <mergeCell ref="A43:A44"/>
    <mergeCell ref="A45:A46"/>
    <mergeCell ref="A47:A48"/>
    <mergeCell ref="A49:A50"/>
    <mergeCell ref="A51:A52"/>
    <mergeCell ref="A54:A55"/>
    <mergeCell ref="A64:A65"/>
    <mergeCell ref="A66:A67"/>
    <mergeCell ref="A68:A69"/>
    <mergeCell ref="A70:A71"/>
    <mergeCell ref="A73:A74"/>
    <mergeCell ref="A75:A76"/>
    <mergeCell ref="A77:A78"/>
    <mergeCell ref="A79:A80"/>
    <mergeCell ref="A81:A82"/>
    <mergeCell ref="A83:A85"/>
    <mergeCell ref="A86:A88"/>
    <mergeCell ref="A89:A90"/>
    <mergeCell ref="A91:A93"/>
    <mergeCell ref="A108:A109"/>
    <mergeCell ref="A111:A112"/>
    <mergeCell ref="A119:A122"/>
    <mergeCell ref="A123:A124"/>
    <mergeCell ref="A127:A129"/>
    <mergeCell ref="A130:A131"/>
    <mergeCell ref="A142:A143"/>
    <mergeCell ref="A145:A146"/>
    <mergeCell ref="A147:A149"/>
    <mergeCell ref="A150:A151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2:B33"/>
    <mergeCell ref="B35:B37"/>
    <mergeCell ref="B38:B40"/>
    <mergeCell ref="B41:B42"/>
    <mergeCell ref="B43:B44"/>
    <mergeCell ref="B45:B46"/>
    <mergeCell ref="B47:B48"/>
    <mergeCell ref="B49:B50"/>
    <mergeCell ref="B51:B52"/>
    <mergeCell ref="B54:B55"/>
    <mergeCell ref="B64:B65"/>
    <mergeCell ref="B66:B67"/>
    <mergeCell ref="B68:B69"/>
    <mergeCell ref="B70:B71"/>
    <mergeCell ref="B73:B74"/>
    <mergeCell ref="B75:B76"/>
    <mergeCell ref="B77:B78"/>
    <mergeCell ref="B79:B80"/>
    <mergeCell ref="B81:B82"/>
    <mergeCell ref="B83:B85"/>
    <mergeCell ref="B86:B88"/>
    <mergeCell ref="B89:B90"/>
    <mergeCell ref="B91:B93"/>
    <mergeCell ref="B108:B109"/>
    <mergeCell ref="B111:B112"/>
    <mergeCell ref="B119:B122"/>
    <mergeCell ref="B123:B124"/>
    <mergeCell ref="B127:B129"/>
    <mergeCell ref="B130:B131"/>
    <mergeCell ref="B142:B143"/>
    <mergeCell ref="B145:B146"/>
    <mergeCell ref="B147:B149"/>
    <mergeCell ref="B150:B151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2:C33"/>
    <mergeCell ref="C35:C37"/>
    <mergeCell ref="C38:C40"/>
    <mergeCell ref="C41:C42"/>
    <mergeCell ref="C43:C44"/>
    <mergeCell ref="C45:C46"/>
    <mergeCell ref="C47:C48"/>
    <mergeCell ref="C49:C50"/>
    <mergeCell ref="C51:C52"/>
    <mergeCell ref="C54:C55"/>
    <mergeCell ref="C64:C65"/>
    <mergeCell ref="C66:C67"/>
    <mergeCell ref="C68:C69"/>
    <mergeCell ref="C70:C71"/>
    <mergeCell ref="C73:C74"/>
    <mergeCell ref="C75:C76"/>
    <mergeCell ref="C77:C78"/>
    <mergeCell ref="C79:C80"/>
    <mergeCell ref="C81:C82"/>
    <mergeCell ref="C83:C85"/>
    <mergeCell ref="C86:C88"/>
    <mergeCell ref="C89:C90"/>
    <mergeCell ref="C91:C93"/>
    <mergeCell ref="C108:C109"/>
    <mergeCell ref="C111:C112"/>
    <mergeCell ref="C119:C122"/>
    <mergeCell ref="C123:C124"/>
    <mergeCell ref="C127:C129"/>
    <mergeCell ref="C130:C131"/>
    <mergeCell ref="C142:C143"/>
    <mergeCell ref="C145:C146"/>
    <mergeCell ref="C147:C149"/>
    <mergeCell ref="C150:C151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2:P33"/>
    <mergeCell ref="P35:P37"/>
    <mergeCell ref="P38:P40"/>
    <mergeCell ref="P41:P42"/>
    <mergeCell ref="P43:P44"/>
    <mergeCell ref="P45:P46"/>
    <mergeCell ref="P47:P48"/>
    <mergeCell ref="P49:P50"/>
    <mergeCell ref="P51:P52"/>
    <mergeCell ref="P54:P55"/>
    <mergeCell ref="P64:P65"/>
    <mergeCell ref="P66:P67"/>
    <mergeCell ref="P68:P69"/>
    <mergeCell ref="P70:P71"/>
    <mergeCell ref="P73:P74"/>
    <mergeCell ref="P75:P76"/>
    <mergeCell ref="P77:P78"/>
    <mergeCell ref="P79:P80"/>
    <mergeCell ref="P81:P82"/>
    <mergeCell ref="P83:P85"/>
    <mergeCell ref="P86:P88"/>
    <mergeCell ref="P89:P90"/>
    <mergeCell ref="P91:P93"/>
    <mergeCell ref="P108:P109"/>
    <mergeCell ref="P111:P112"/>
    <mergeCell ref="P119:P122"/>
    <mergeCell ref="P123:P124"/>
    <mergeCell ref="P127:P129"/>
    <mergeCell ref="P130:P131"/>
    <mergeCell ref="P142:P143"/>
    <mergeCell ref="P145:P146"/>
    <mergeCell ref="P147:P149"/>
    <mergeCell ref="P150:P151"/>
  </mergeCells>
  <conditionalFormatting sqref="D3">
    <cfRule type="duplicateValues" dxfId="0" priority="12"/>
    <cfRule type="duplicateValues" dxfId="1" priority="10"/>
  </conditionalFormatting>
  <conditionalFormatting sqref="G3">
    <cfRule type="duplicateValues" dxfId="0" priority="9"/>
    <cfRule type="duplicateValues" dxfId="1" priority="7"/>
  </conditionalFormatting>
  <conditionalFormatting sqref="J4">
    <cfRule type="duplicateValues" dxfId="0" priority="3"/>
    <cfRule type="duplicateValues" dxfId="1" priority="1"/>
  </conditionalFormatting>
  <conditionalFormatting sqref="D4 B4">
    <cfRule type="duplicateValues" dxfId="0" priority="6"/>
    <cfRule type="duplicateValues" dxfId="1" priority="4"/>
  </conditionalFormatting>
  <pageMargins left="0.314583333333333" right="0.118055555555556" top="0.314583333333333" bottom="0.196527777777778" header="0.275" footer="0.118055555555556"/>
  <pageSetup paperSize="9" scale="83" fitToHeight="0" orientation="landscape"/>
  <headerFooter/>
  <rowBreaks count="2" manualBreakCount="2">
    <brk id="34" max="16383" man="1"/>
    <brk id="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52"/>
  <sheetViews>
    <sheetView topLeftCell="A113" workbookViewId="0">
      <selection activeCell="O120" sqref="O120"/>
    </sheetView>
  </sheetViews>
  <sheetFormatPr defaultColWidth="9.81666666666667" defaultRowHeight="13.5"/>
  <cols>
    <col min="1" max="1" width="6" style="6" customWidth="1"/>
    <col min="2" max="2" width="18.75" style="1" customWidth="1"/>
    <col min="3" max="3" width="12.0583333333333" style="8" customWidth="1"/>
    <col min="4" max="4" width="14.25" style="8" customWidth="1"/>
    <col min="5" max="6" width="9.625" style="8" customWidth="1"/>
    <col min="7" max="9" width="9.625" style="6" customWidth="1"/>
    <col min="10" max="10" width="14.25" style="6" customWidth="1"/>
    <col min="11" max="15" width="9.625" style="6" customWidth="1"/>
    <col min="16" max="16" width="13.375" style="6" customWidth="1"/>
    <col min="17" max="207" width="9.81666666666667" style="1" customWidth="1"/>
    <col min="208" max="214" width="9" style="1" customWidth="1"/>
    <col min="215" max="216" width="14.125" style="1" customWidth="1"/>
    <col min="217" max="226" width="9" style="1" customWidth="1"/>
    <col min="227" max="16384" width="9.81666666666667" style="1"/>
  </cols>
  <sheetData>
    <row r="1" s="1" customFormat="1" ht="35.1" customHeight="1" spans="1:16">
      <c r="A1" s="9" t="s">
        <v>314</v>
      </c>
      <c r="B1" s="9"/>
      <c r="C1" s="8"/>
      <c r="D1" s="8"/>
      <c r="E1" s="8"/>
      <c r="F1" s="8"/>
      <c r="G1" s="8"/>
      <c r="H1" s="8"/>
      <c r="I1" s="8"/>
      <c r="J1" s="8"/>
      <c r="K1" s="6"/>
      <c r="L1" s="6"/>
      <c r="M1" s="6"/>
      <c r="N1" s="6"/>
      <c r="O1" s="6"/>
    </row>
    <row r="2" s="2" customFormat="1" ht="48.75" customHeight="1" spans="1:16">
      <c r="A2" s="10" t="s">
        <v>315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" customFormat="1" ht="21.95" customHeight="1" spans="1:16">
      <c r="A3" s="12"/>
      <c r="B3" s="13"/>
      <c r="C3" s="14"/>
      <c r="D3" s="15"/>
      <c r="F3" s="12"/>
      <c r="G3" s="15"/>
      <c r="H3" s="12"/>
      <c r="N3" s="3" t="s">
        <v>2</v>
      </c>
    </row>
    <row r="4" s="4" customFormat="1" ht="23.1" customHeight="1" spans="1:16">
      <c r="A4" s="16" t="s">
        <v>3</v>
      </c>
      <c r="B4" s="16" t="s">
        <v>4</v>
      </c>
      <c r="C4" s="16" t="s">
        <v>5</v>
      </c>
      <c r="D4" s="17" t="s">
        <v>6</v>
      </c>
      <c r="E4" s="17"/>
      <c r="F4" s="17"/>
      <c r="G4" s="17"/>
      <c r="H4" s="17"/>
      <c r="I4" s="17"/>
      <c r="J4" s="17" t="s">
        <v>7</v>
      </c>
      <c r="K4" s="17"/>
      <c r="L4" s="17"/>
      <c r="M4" s="17"/>
      <c r="N4" s="17"/>
      <c r="O4" s="17"/>
      <c r="P4" s="16" t="s">
        <v>8</v>
      </c>
    </row>
    <row r="5" s="4" customFormat="1" ht="21.95" customHeight="1" spans="1:16">
      <c r="A5" s="16"/>
      <c r="B5" s="16"/>
      <c r="C5" s="16"/>
      <c r="D5" s="16" t="s">
        <v>9</v>
      </c>
      <c r="E5" s="16" t="s">
        <v>10</v>
      </c>
      <c r="F5" s="16"/>
      <c r="G5" s="16"/>
      <c r="H5" s="16"/>
      <c r="I5" s="16"/>
      <c r="J5" s="16" t="s">
        <v>9</v>
      </c>
      <c r="K5" s="16" t="s">
        <v>10</v>
      </c>
      <c r="L5" s="16"/>
      <c r="M5" s="16"/>
      <c r="N5" s="16"/>
      <c r="O5" s="16"/>
      <c r="P5" s="16"/>
    </row>
    <row r="6" s="5" customFormat="1" ht="21.95" customHeight="1" spans="1:16">
      <c r="A6" s="16"/>
      <c r="B6" s="16"/>
      <c r="C6" s="16"/>
      <c r="D6" s="16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/>
      <c r="K6" s="16" t="s">
        <v>11</v>
      </c>
      <c r="L6" s="16" t="s">
        <v>12</v>
      </c>
      <c r="M6" s="16" t="s">
        <v>13</v>
      </c>
      <c r="N6" s="16" t="s">
        <v>14</v>
      </c>
      <c r="O6" s="16" t="s">
        <v>15</v>
      </c>
      <c r="P6" s="16"/>
    </row>
    <row r="7" s="6" customFormat="1" ht="37.5" spans="1:16">
      <c r="A7" s="18">
        <v>1</v>
      </c>
      <c r="B7" s="18" t="s">
        <v>166</v>
      </c>
      <c r="C7" s="18" t="s">
        <v>167</v>
      </c>
      <c r="D7" s="19" t="s">
        <v>168</v>
      </c>
      <c r="E7" s="20">
        <f t="shared" ref="E7:E70" si="0">F7+G7+H7+I7</f>
        <v>72</v>
      </c>
      <c r="F7" s="20">
        <v>36</v>
      </c>
      <c r="G7" s="20">
        <v>36</v>
      </c>
      <c r="H7" s="20"/>
      <c r="I7" s="20"/>
      <c r="J7" s="19" t="s">
        <v>168</v>
      </c>
      <c r="K7" s="20">
        <f t="shared" ref="K7:K70" si="1">L7+M7+N7+O7</f>
        <v>72</v>
      </c>
      <c r="L7" s="20">
        <v>36</v>
      </c>
      <c r="M7" s="20">
        <v>36</v>
      </c>
      <c r="N7" s="20"/>
      <c r="O7" s="20"/>
      <c r="P7" s="21"/>
    </row>
    <row r="8" s="6" customFormat="1" ht="37.5" spans="1:16">
      <c r="A8" s="18"/>
      <c r="B8" s="18"/>
      <c r="C8" s="18"/>
      <c r="D8" s="19" t="s">
        <v>169</v>
      </c>
      <c r="E8" s="20">
        <f t="shared" si="0"/>
        <v>48</v>
      </c>
      <c r="F8" s="20"/>
      <c r="G8" s="20"/>
      <c r="H8" s="20"/>
      <c r="I8" s="20">
        <v>48</v>
      </c>
      <c r="J8" s="19" t="s">
        <v>169</v>
      </c>
      <c r="K8" s="20">
        <f t="shared" si="1"/>
        <v>100.43</v>
      </c>
      <c r="L8" s="20"/>
      <c r="M8" s="20"/>
      <c r="N8" s="20"/>
      <c r="O8" s="20">
        <v>100.43</v>
      </c>
      <c r="P8" s="21"/>
    </row>
    <row r="9" s="6" customFormat="1" ht="37.5" spans="1:16">
      <c r="A9" s="18">
        <v>2</v>
      </c>
      <c r="B9" s="18" t="s">
        <v>170</v>
      </c>
      <c r="C9" s="18" t="s">
        <v>167</v>
      </c>
      <c r="D9" s="19" t="s">
        <v>168</v>
      </c>
      <c r="E9" s="20">
        <f t="shared" si="0"/>
        <v>18.42</v>
      </c>
      <c r="F9" s="20">
        <v>9.21</v>
      </c>
      <c r="G9" s="20">
        <v>9.21</v>
      </c>
      <c r="H9" s="20"/>
      <c r="I9" s="22"/>
      <c r="J9" s="19" t="s">
        <v>168</v>
      </c>
      <c r="K9" s="20">
        <f t="shared" si="1"/>
        <v>18.42</v>
      </c>
      <c r="L9" s="20">
        <v>9.21</v>
      </c>
      <c r="M9" s="20">
        <v>9.21</v>
      </c>
      <c r="N9" s="20"/>
      <c r="O9" s="22"/>
      <c r="P9" s="21"/>
    </row>
    <row r="10" s="6" customFormat="1" ht="37.5" spans="1:16">
      <c r="A10" s="18"/>
      <c r="B10" s="18"/>
      <c r="C10" s="18"/>
      <c r="D10" s="19" t="s">
        <v>169</v>
      </c>
      <c r="E10" s="20">
        <f t="shared" si="0"/>
        <v>12.28</v>
      </c>
      <c r="F10" s="20"/>
      <c r="G10" s="20"/>
      <c r="H10" s="20"/>
      <c r="I10" s="20">
        <v>12.28</v>
      </c>
      <c r="J10" s="19" t="s">
        <v>169</v>
      </c>
      <c r="K10" s="20">
        <f t="shared" si="1"/>
        <v>17.22</v>
      </c>
      <c r="L10" s="20"/>
      <c r="M10" s="20"/>
      <c r="N10" s="20"/>
      <c r="O10" s="20">
        <v>17.22</v>
      </c>
      <c r="P10" s="21"/>
    </row>
    <row r="11" s="6" customFormat="1" ht="37.5" spans="1:16">
      <c r="A11" s="18">
        <v>3</v>
      </c>
      <c r="B11" s="18" t="s">
        <v>171</v>
      </c>
      <c r="C11" s="18" t="s">
        <v>167</v>
      </c>
      <c r="D11" s="19" t="s">
        <v>168</v>
      </c>
      <c r="E11" s="20">
        <f t="shared" si="0"/>
        <v>61.595</v>
      </c>
      <c r="F11" s="20">
        <v>26.015</v>
      </c>
      <c r="G11" s="20">
        <v>35.58</v>
      </c>
      <c r="H11" s="20"/>
      <c r="I11" s="22"/>
      <c r="J11" s="19" t="s">
        <v>168</v>
      </c>
      <c r="K11" s="20">
        <f t="shared" si="1"/>
        <v>61.595</v>
      </c>
      <c r="L11" s="20">
        <v>26.015</v>
      </c>
      <c r="M11" s="20">
        <v>35.58</v>
      </c>
      <c r="N11" s="20"/>
      <c r="O11" s="22"/>
      <c r="P11" s="21"/>
    </row>
    <row r="12" s="6" customFormat="1" ht="37.5" spans="1:16">
      <c r="A12" s="18"/>
      <c r="B12" s="18"/>
      <c r="C12" s="18"/>
      <c r="D12" s="19" t="s">
        <v>169</v>
      </c>
      <c r="E12" s="20">
        <f t="shared" si="0"/>
        <v>57.005</v>
      </c>
      <c r="F12" s="20"/>
      <c r="G12" s="20"/>
      <c r="H12" s="20"/>
      <c r="I12" s="20">
        <v>57.005</v>
      </c>
      <c r="J12" s="19" t="s">
        <v>169</v>
      </c>
      <c r="K12" s="20">
        <f t="shared" si="1"/>
        <v>94.035</v>
      </c>
      <c r="L12" s="20"/>
      <c r="M12" s="20"/>
      <c r="N12" s="20"/>
      <c r="O12" s="20">
        <v>94.035</v>
      </c>
      <c r="P12" s="21"/>
    </row>
    <row r="13" s="6" customFormat="1" ht="37.5" spans="1:16">
      <c r="A13" s="18">
        <v>4</v>
      </c>
      <c r="B13" s="18" t="s">
        <v>172</v>
      </c>
      <c r="C13" s="18" t="s">
        <v>167</v>
      </c>
      <c r="D13" s="19" t="s">
        <v>168</v>
      </c>
      <c r="E13" s="20">
        <f t="shared" si="0"/>
        <v>37.2</v>
      </c>
      <c r="F13" s="20">
        <v>18.6</v>
      </c>
      <c r="G13" s="20">
        <v>18.6</v>
      </c>
      <c r="H13" s="20"/>
      <c r="I13" s="22"/>
      <c r="J13" s="19" t="s">
        <v>168</v>
      </c>
      <c r="K13" s="20">
        <f t="shared" si="1"/>
        <v>36.44</v>
      </c>
      <c r="L13" s="20">
        <v>18.6</v>
      </c>
      <c r="M13" s="20">
        <v>17.84</v>
      </c>
      <c r="N13" s="20"/>
      <c r="O13" s="22"/>
      <c r="P13" s="21"/>
    </row>
    <row r="14" s="6" customFormat="1" ht="37.5" spans="1:16">
      <c r="A14" s="18"/>
      <c r="B14" s="18"/>
      <c r="C14" s="18"/>
      <c r="D14" s="19" t="s">
        <v>169</v>
      </c>
      <c r="E14" s="20">
        <f t="shared" si="0"/>
        <v>24.8</v>
      </c>
      <c r="F14" s="20"/>
      <c r="G14" s="20"/>
      <c r="H14" s="20"/>
      <c r="I14" s="20">
        <v>24.8</v>
      </c>
      <c r="J14" s="19" t="s">
        <v>169</v>
      </c>
      <c r="K14" s="20">
        <f t="shared" si="1"/>
        <v>0</v>
      </c>
      <c r="L14" s="20"/>
      <c r="M14" s="20"/>
      <c r="N14" s="20"/>
      <c r="O14" s="20">
        <v>0</v>
      </c>
      <c r="P14" s="21"/>
    </row>
    <row r="15" s="6" customFormat="1" ht="37.5" spans="1:16">
      <c r="A15" s="18">
        <v>5</v>
      </c>
      <c r="B15" s="18" t="s">
        <v>173</v>
      </c>
      <c r="C15" s="18" t="s">
        <v>167</v>
      </c>
      <c r="D15" s="19" t="s">
        <v>168</v>
      </c>
      <c r="E15" s="20">
        <f t="shared" si="0"/>
        <v>39.48</v>
      </c>
      <c r="F15" s="20">
        <v>19.74</v>
      </c>
      <c r="G15" s="20">
        <v>19.74</v>
      </c>
      <c r="H15" s="20"/>
      <c r="I15" s="22"/>
      <c r="J15" s="19" t="s">
        <v>168</v>
      </c>
      <c r="K15" s="20">
        <f t="shared" si="1"/>
        <v>39.48</v>
      </c>
      <c r="L15" s="20">
        <v>19.74</v>
      </c>
      <c r="M15" s="20">
        <v>19.74</v>
      </c>
      <c r="N15" s="20"/>
      <c r="O15" s="22"/>
      <c r="P15" s="21"/>
    </row>
    <row r="16" s="6" customFormat="1" ht="37.5" spans="1:16">
      <c r="A16" s="18"/>
      <c r="B16" s="18"/>
      <c r="C16" s="18"/>
      <c r="D16" s="19" t="s">
        <v>174</v>
      </c>
      <c r="E16" s="20">
        <f t="shared" si="0"/>
        <v>65</v>
      </c>
      <c r="F16" s="23">
        <v>65</v>
      </c>
      <c r="G16" s="20"/>
      <c r="H16" s="20"/>
      <c r="I16" s="22"/>
      <c r="J16" s="19" t="s">
        <v>174</v>
      </c>
      <c r="K16" s="20">
        <f t="shared" si="1"/>
        <v>65</v>
      </c>
      <c r="L16" s="20">
        <v>65</v>
      </c>
      <c r="M16" s="20"/>
      <c r="N16" s="20"/>
      <c r="O16" s="22"/>
      <c r="P16" s="21"/>
    </row>
    <row r="17" s="6" customFormat="1" ht="37.5" spans="1:16">
      <c r="A17" s="18"/>
      <c r="B17" s="18"/>
      <c r="C17" s="18"/>
      <c r="D17" s="19" t="s">
        <v>169</v>
      </c>
      <c r="E17" s="20">
        <f t="shared" si="0"/>
        <v>26.32</v>
      </c>
      <c r="F17" s="20"/>
      <c r="G17" s="20"/>
      <c r="H17" s="20"/>
      <c r="I17" s="20">
        <v>26.32</v>
      </c>
      <c r="J17" s="19" t="s">
        <v>169</v>
      </c>
      <c r="K17" s="20">
        <f t="shared" si="1"/>
        <v>68.64</v>
      </c>
      <c r="L17" s="20"/>
      <c r="M17" s="20"/>
      <c r="N17" s="20"/>
      <c r="O17" s="20">
        <v>68.64</v>
      </c>
      <c r="P17" s="21"/>
    </row>
    <row r="18" s="6" customFormat="1" ht="37.5" spans="1:16">
      <c r="A18" s="18">
        <v>6</v>
      </c>
      <c r="B18" s="18" t="s">
        <v>175</v>
      </c>
      <c r="C18" s="18" t="s">
        <v>167</v>
      </c>
      <c r="D18" s="19" t="s">
        <v>168</v>
      </c>
      <c r="E18" s="20">
        <f t="shared" si="0"/>
        <v>31.14</v>
      </c>
      <c r="F18" s="20">
        <v>15.57</v>
      </c>
      <c r="G18" s="20">
        <v>15.57</v>
      </c>
      <c r="H18" s="20"/>
      <c r="I18" s="22"/>
      <c r="J18" s="19" t="s">
        <v>168</v>
      </c>
      <c r="K18" s="20">
        <f t="shared" si="1"/>
        <v>31.14</v>
      </c>
      <c r="L18" s="20">
        <v>15.57</v>
      </c>
      <c r="M18" s="20">
        <v>15.57</v>
      </c>
      <c r="N18" s="20"/>
      <c r="O18" s="22"/>
      <c r="P18" s="21"/>
    </row>
    <row r="19" s="6" customFormat="1" ht="37.5" spans="1:16">
      <c r="A19" s="18"/>
      <c r="B19" s="18"/>
      <c r="C19" s="18"/>
      <c r="D19" s="19" t="s">
        <v>169</v>
      </c>
      <c r="E19" s="20">
        <f t="shared" si="0"/>
        <v>20.76</v>
      </c>
      <c r="F19" s="20"/>
      <c r="G19" s="20"/>
      <c r="H19" s="20"/>
      <c r="I19" s="20">
        <v>20.76</v>
      </c>
      <c r="J19" s="19" t="s">
        <v>169</v>
      </c>
      <c r="K19" s="20">
        <f t="shared" si="1"/>
        <v>38.86</v>
      </c>
      <c r="L19" s="20"/>
      <c r="M19" s="20"/>
      <c r="N19" s="20"/>
      <c r="O19" s="20">
        <v>38.86</v>
      </c>
      <c r="P19" s="21"/>
    </row>
    <row r="20" s="6" customFormat="1" ht="37.5" spans="1:16">
      <c r="A20" s="18">
        <v>7</v>
      </c>
      <c r="B20" s="18" t="s">
        <v>176</v>
      </c>
      <c r="C20" s="18" t="s">
        <v>167</v>
      </c>
      <c r="D20" s="19" t="s">
        <v>168</v>
      </c>
      <c r="E20" s="20">
        <f t="shared" si="0"/>
        <v>28.32</v>
      </c>
      <c r="F20" s="20">
        <v>14.16</v>
      </c>
      <c r="G20" s="20">
        <v>14.16</v>
      </c>
      <c r="H20" s="20"/>
      <c r="I20" s="22"/>
      <c r="J20" s="19" t="s">
        <v>168</v>
      </c>
      <c r="K20" s="20">
        <f t="shared" si="1"/>
        <v>28.32</v>
      </c>
      <c r="L20" s="20">
        <v>14.16</v>
      </c>
      <c r="M20" s="20">
        <v>14.16</v>
      </c>
      <c r="N20" s="20"/>
      <c r="O20" s="22"/>
      <c r="P20" s="21"/>
    </row>
    <row r="21" s="6" customFormat="1" ht="37.5" spans="1:16">
      <c r="A21" s="18"/>
      <c r="B21" s="18"/>
      <c r="C21" s="18"/>
      <c r="D21" s="19" t="s">
        <v>169</v>
      </c>
      <c r="E21" s="20">
        <f t="shared" si="0"/>
        <v>18.88</v>
      </c>
      <c r="F21" s="20"/>
      <c r="G21" s="20"/>
      <c r="H21" s="20"/>
      <c r="I21" s="20">
        <v>18.88</v>
      </c>
      <c r="J21" s="19" t="s">
        <v>169</v>
      </c>
      <c r="K21" s="20">
        <f t="shared" si="1"/>
        <v>15.39</v>
      </c>
      <c r="L21" s="20"/>
      <c r="M21" s="20"/>
      <c r="N21" s="20"/>
      <c r="O21" s="20">
        <v>15.39</v>
      </c>
      <c r="P21" s="21"/>
    </row>
    <row r="22" s="6" customFormat="1" ht="37.5" spans="1:16">
      <c r="A22" s="18">
        <v>8</v>
      </c>
      <c r="B22" s="18" t="s">
        <v>177</v>
      </c>
      <c r="C22" s="18" t="s">
        <v>167</v>
      </c>
      <c r="D22" s="19" t="s">
        <v>168</v>
      </c>
      <c r="E22" s="20">
        <f t="shared" si="0"/>
        <v>89.27</v>
      </c>
      <c r="F22" s="20">
        <v>76.67</v>
      </c>
      <c r="G22" s="20">
        <v>12.6</v>
      </c>
      <c r="H22" s="20"/>
      <c r="I22" s="22"/>
      <c r="J22" s="19" t="s">
        <v>168</v>
      </c>
      <c r="K22" s="20">
        <f t="shared" si="1"/>
        <v>89.27</v>
      </c>
      <c r="L22" s="20">
        <v>76.67</v>
      </c>
      <c r="M22" s="20">
        <v>12.6</v>
      </c>
      <c r="N22" s="20"/>
      <c r="O22" s="22"/>
      <c r="P22" s="21"/>
    </row>
    <row r="23" s="6" customFormat="1" ht="37.5" spans="1:16">
      <c r="A23" s="18"/>
      <c r="B23" s="18"/>
      <c r="C23" s="18"/>
      <c r="D23" s="19" t="s">
        <v>169</v>
      </c>
      <c r="E23" s="20">
        <f t="shared" si="0"/>
        <v>16.8</v>
      </c>
      <c r="F23" s="20"/>
      <c r="G23" s="20"/>
      <c r="H23" s="20"/>
      <c r="I23" s="20">
        <v>16.8</v>
      </c>
      <c r="J23" s="19" t="s">
        <v>169</v>
      </c>
      <c r="K23" s="20">
        <f t="shared" si="1"/>
        <v>12.41</v>
      </c>
      <c r="L23" s="20"/>
      <c r="M23" s="20"/>
      <c r="N23" s="20"/>
      <c r="O23" s="20">
        <v>12.41</v>
      </c>
      <c r="P23" s="21"/>
    </row>
    <row r="24" s="6" customFormat="1" ht="37.5" spans="1:16">
      <c r="A24" s="18">
        <v>9</v>
      </c>
      <c r="B24" s="18" t="s">
        <v>178</v>
      </c>
      <c r="C24" s="18" t="s">
        <v>167</v>
      </c>
      <c r="D24" s="19" t="s">
        <v>168</v>
      </c>
      <c r="E24" s="20">
        <f t="shared" si="0"/>
        <v>32.64</v>
      </c>
      <c r="F24" s="20">
        <v>16.32</v>
      </c>
      <c r="G24" s="20">
        <v>16.32</v>
      </c>
      <c r="H24" s="20"/>
      <c r="I24" s="22"/>
      <c r="J24" s="19" t="s">
        <v>168</v>
      </c>
      <c r="K24" s="20">
        <f t="shared" si="1"/>
        <v>32.64</v>
      </c>
      <c r="L24" s="20">
        <v>16.32</v>
      </c>
      <c r="M24" s="20">
        <v>16.32</v>
      </c>
      <c r="N24" s="20"/>
      <c r="O24" s="22"/>
      <c r="P24" s="21"/>
    </row>
    <row r="25" s="6" customFormat="1" ht="37.5" spans="1:16">
      <c r="A25" s="18"/>
      <c r="B25" s="18"/>
      <c r="C25" s="18"/>
      <c r="D25" s="19" t="s">
        <v>169</v>
      </c>
      <c r="E25" s="20">
        <f t="shared" si="0"/>
        <v>21.76</v>
      </c>
      <c r="F25" s="20"/>
      <c r="G25" s="20"/>
      <c r="H25" s="20"/>
      <c r="I25" s="20">
        <v>21.76</v>
      </c>
      <c r="J25" s="19" t="s">
        <v>169</v>
      </c>
      <c r="K25" s="20">
        <f t="shared" si="1"/>
        <v>75.36</v>
      </c>
      <c r="L25" s="20"/>
      <c r="M25" s="20"/>
      <c r="N25" s="20"/>
      <c r="O25" s="20">
        <v>75.36</v>
      </c>
      <c r="P25" s="21"/>
    </row>
    <row r="26" s="6" customFormat="1" ht="37.5" spans="1:16">
      <c r="A26" s="18">
        <v>10</v>
      </c>
      <c r="B26" s="18" t="s">
        <v>179</v>
      </c>
      <c r="C26" s="18" t="s">
        <v>167</v>
      </c>
      <c r="D26" s="19" t="s">
        <v>168</v>
      </c>
      <c r="E26" s="20">
        <f t="shared" si="0"/>
        <v>23.28</v>
      </c>
      <c r="F26" s="20">
        <v>11.64</v>
      </c>
      <c r="G26" s="20">
        <v>11.64</v>
      </c>
      <c r="H26" s="20"/>
      <c r="I26" s="22"/>
      <c r="J26" s="19" t="s">
        <v>168</v>
      </c>
      <c r="K26" s="20">
        <f t="shared" si="1"/>
        <v>23.28</v>
      </c>
      <c r="L26" s="20">
        <v>11.64</v>
      </c>
      <c r="M26" s="20">
        <v>11.64</v>
      </c>
      <c r="N26" s="20"/>
      <c r="O26" s="22"/>
      <c r="P26" s="21"/>
    </row>
    <row r="27" s="6" customFormat="1" ht="37.5" spans="1:16">
      <c r="A27" s="18"/>
      <c r="B27" s="18"/>
      <c r="C27" s="18"/>
      <c r="D27" s="19" t="s">
        <v>174</v>
      </c>
      <c r="E27" s="20">
        <f t="shared" si="0"/>
        <v>47</v>
      </c>
      <c r="F27" s="20">
        <v>47</v>
      </c>
      <c r="G27" s="20"/>
      <c r="H27" s="20"/>
      <c r="I27" s="22"/>
      <c r="J27" s="19" t="s">
        <v>174</v>
      </c>
      <c r="K27" s="20">
        <f t="shared" si="1"/>
        <v>47</v>
      </c>
      <c r="L27" s="20">
        <v>47</v>
      </c>
      <c r="M27" s="20"/>
      <c r="N27" s="20"/>
      <c r="O27" s="22"/>
      <c r="P27" s="21"/>
    </row>
    <row r="28" s="6" customFormat="1" ht="37.5" spans="1:16">
      <c r="A28" s="18"/>
      <c r="B28" s="18"/>
      <c r="C28" s="18"/>
      <c r="D28" s="19" t="s">
        <v>186</v>
      </c>
      <c r="E28" s="20">
        <f t="shared" si="0"/>
        <v>0</v>
      </c>
      <c r="F28" s="20"/>
      <c r="G28" s="20"/>
      <c r="H28" s="20"/>
      <c r="I28" s="22"/>
      <c r="J28" s="24" t="s">
        <v>168</v>
      </c>
      <c r="K28" s="20">
        <f t="shared" si="1"/>
        <v>22.728728</v>
      </c>
      <c r="L28" s="20"/>
      <c r="M28" s="25">
        <v>22.728728</v>
      </c>
      <c r="N28" s="25"/>
      <c r="O28" s="20"/>
      <c r="P28" s="21"/>
    </row>
    <row r="29" s="6" customFormat="1" ht="37.5" spans="1:16">
      <c r="A29" s="18"/>
      <c r="B29" s="18"/>
      <c r="C29" s="18"/>
      <c r="D29" s="19" t="s">
        <v>169</v>
      </c>
      <c r="E29" s="20">
        <f t="shared" si="0"/>
        <v>15.52</v>
      </c>
      <c r="F29" s="20"/>
      <c r="G29" s="20"/>
      <c r="H29" s="20"/>
      <c r="I29" s="20">
        <v>15.52</v>
      </c>
      <c r="J29" s="19" t="s">
        <v>169</v>
      </c>
      <c r="K29" s="20">
        <f t="shared" si="1"/>
        <v>21.55</v>
      </c>
      <c r="L29" s="20"/>
      <c r="M29" s="20"/>
      <c r="N29" s="20"/>
      <c r="O29" s="20">
        <v>21.55</v>
      </c>
      <c r="P29" s="21"/>
    </row>
    <row r="30" s="6" customFormat="1" ht="37.5" spans="1:16">
      <c r="A30" s="18">
        <v>11</v>
      </c>
      <c r="B30" s="18" t="s">
        <v>180</v>
      </c>
      <c r="C30" s="18" t="s">
        <v>167</v>
      </c>
      <c r="D30" s="19" t="s">
        <v>168</v>
      </c>
      <c r="E30" s="20">
        <f t="shared" si="0"/>
        <v>72.12</v>
      </c>
      <c r="F30" s="20">
        <v>36.06</v>
      </c>
      <c r="G30" s="20">
        <v>36.06</v>
      </c>
      <c r="H30" s="20"/>
      <c r="I30" s="22"/>
      <c r="J30" s="19" t="s">
        <v>168</v>
      </c>
      <c r="K30" s="20">
        <f t="shared" si="1"/>
        <v>72.12</v>
      </c>
      <c r="L30" s="20">
        <v>36.06</v>
      </c>
      <c r="M30" s="20">
        <v>36.06</v>
      </c>
      <c r="N30" s="20"/>
      <c r="O30" s="22"/>
      <c r="P30" s="21"/>
    </row>
    <row r="31" s="6" customFormat="1" ht="37.5" spans="1:16">
      <c r="A31" s="18"/>
      <c r="B31" s="18"/>
      <c r="C31" s="18"/>
      <c r="D31" s="19" t="s">
        <v>169</v>
      </c>
      <c r="E31" s="20">
        <f t="shared" si="0"/>
        <v>48.08</v>
      </c>
      <c r="F31" s="20"/>
      <c r="G31" s="20"/>
      <c r="H31" s="20"/>
      <c r="I31" s="20">
        <v>48.08</v>
      </c>
      <c r="J31" s="19" t="s">
        <v>169</v>
      </c>
      <c r="K31" s="20">
        <f t="shared" si="1"/>
        <v>48.08</v>
      </c>
      <c r="L31" s="20"/>
      <c r="M31" s="20"/>
      <c r="N31" s="20"/>
      <c r="O31" s="20">
        <v>48.08</v>
      </c>
      <c r="P31" s="21"/>
    </row>
    <row r="32" s="6" customFormat="1" ht="37.5" spans="1:16">
      <c r="A32" s="18">
        <v>12</v>
      </c>
      <c r="B32" s="18" t="s">
        <v>311</v>
      </c>
      <c r="C32" s="18" t="s">
        <v>167</v>
      </c>
      <c r="D32" s="19" t="s">
        <v>168</v>
      </c>
      <c r="E32" s="20">
        <f t="shared" si="0"/>
        <v>16.92</v>
      </c>
      <c r="F32" s="20">
        <v>8.46</v>
      </c>
      <c r="G32" s="20">
        <v>8.46</v>
      </c>
      <c r="H32" s="20"/>
      <c r="I32" s="22"/>
      <c r="J32" s="19" t="s">
        <v>168</v>
      </c>
      <c r="K32" s="20">
        <f t="shared" si="1"/>
        <v>0</v>
      </c>
      <c r="L32" s="20"/>
      <c r="M32" s="20"/>
      <c r="N32" s="20"/>
      <c r="O32" s="20"/>
      <c r="P32" s="26" t="s">
        <v>312</v>
      </c>
    </row>
    <row r="33" s="6" customFormat="1" ht="37.5" spans="1:16">
      <c r="A33" s="18"/>
      <c r="B33" s="18"/>
      <c r="C33" s="18"/>
      <c r="D33" s="19" t="s">
        <v>169</v>
      </c>
      <c r="E33" s="20">
        <f t="shared" si="0"/>
        <v>11.28</v>
      </c>
      <c r="F33" s="20"/>
      <c r="G33" s="20"/>
      <c r="H33" s="20"/>
      <c r="I33" s="20">
        <v>11.28</v>
      </c>
      <c r="J33" s="19" t="s">
        <v>169</v>
      </c>
      <c r="K33" s="20">
        <f t="shared" si="1"/>
        <v>0</v>
      </c>
      <c r="L33" s="20"/>
      <c r="M33" s="20"/>
      <c r="N33" s="20"/>
      <c r="O33" s="20"/>
      <c r="P33" s="27"/>
    </row>
    <row r="34" s="6" customFormat="1" ht="56.25" spans="1:16">
      <c r="A34" s="18">
        <v>13</v>
      </c>
      <c r="B34" s="19" t="s">
        <v>183</v>
      </c>
      <c r="C34" s="19" t="s">
        <v>167</v>
      </c>
      <c r="D34" s="19" t="s">
        <v>169</v>
      </c>
      <c r="E34" s="20">
        <f t="shared" si="0"/>
        <v>70</v>
      </c>
      <c r="F34" s="20"/>
      <c r="G34" s="20"/>
      <c r="H34" s="20"/>
      <c r="I34" s="20">
        <v>70</v>
      </c>
      <c r="J34" s="19" t="s">
        <v>169</v>
      </c>
      <c r="K34" s="20">
        <f t="shared" si="1"/>
        <v>70</v>
      </c>
      <c r="L34" s="20"/>
      <c r="M34" s="20"/>
      <c r="N34" s="20"/>
      <c r="O34" s="20">
        <v>70</v>
      </c>
      <c r="P34" s="27"/>
    </row>
    <row r="35" s="6" customFormat="1" ht="37.5" spans="1:16">
      <c r="A35" s="18">
        <v>14</v>
      </c>
      <c r="B35" s="18" t="s">
        <v>184</v>
      </c>
      <c r="C35" s="18" t="s">
        <v>185</v>
      </c>
      <c r="D35" s="19" t="s">
        <v>168</v>
      </c>
      <c r="E35" s="20">
        <f t="shared" si="0"/>
        <v>94.815</v>
      </c>
      <c r="F35" s="20">
        <v>94.815</v>
      </c>
      <c r="G35" s="20"/>
      <c r="H35" s="20"/>
      <c r="I35" s="22"/>
      <c r="J35" s="19" t="s">
        <v>168</v>
      </c>
      <c r="K35" s="20">
        <f t="shared" si="1"/>
        <v>94.815</v>
      </c>
      <c r="L35" s="20">
        <v>94.815</v>
      </c>
      <c r="M35" s="20"/>
      <c r="N35" s="20"/>
      <c r="O35" s="22"/>
      <c r="P35" s="26" t="s">
        <v>298</v>
      </c>
    </row>
    <row r="36" s="6" customFormat="1" ht="37.5" spans="1:16">
      <c r="A36" s="18"/>
      <c r="B36" s="18"/>
      <c r="C36" s="18"/>
      <c r="D36" s="19" t="s">
        <v>186</v>
      </c>
      <c r="E36" s="20">
        <f t="shared" si="0"/>
        <v>0</v>
      </c>
      <c r="F36" s="20"/>
      <c r="G36" s="20"/>
      <c r="H36" s="20"/>
      <c r="I36" s="22"/>
      <c r="J36" s="19" t="s">
        <v>186</v>
      </c>
      <c r="K36" s="20">
        <f t="shared" si="1"/>
        <v>67.852911</v>
      </c>
      <c r="L36" s="20"/>
      <c r="M36" s="20"/>
      <c r="N36" s="25">
        <v>67.852911</v>
      </c>
      <c r="O36" s="20"/>
      <c r="P36" s="27"/>
    </row>
    <row r="37" s="6" customFormat="1" ht="37.5" spans="1:16">
      <c r="A37" s="18"/>
      <c r="B37" s="18"/>
      <c r="C37" s="18"/>
      <c r="D37" s="19" t="s">
        <v>169</v>
      </c>
      <c r="E37" s="20">
        <f t="shared" si="0"/>
        <v>221.235</v>
      </c>
      <c r="F37" s="20"/>
      <c r="G37" s="20"/>
      <c r="H37" s="20"/>
      <c r="I37" s="20">
        <v>221.235</v>
      </c>
      <c r="J37" s="19" t="s">
        <v>169</v>
      </c>
      <c r="K37" s="20">
        <f t="shared" si="1"/>
        <v>153.395</v>
      </c>
      <c r="L37" s="20"/>
      <c r="M37" s="20"/>
      <c r="N37" s="22"/>
      <c r="O37" s="20">
        <v>153.395</v>
      </c>
      <c r="P37" s="27"/>
    </row>
    <row r="38" s="6" customFormat="1" ht="37.5" spans="1:16">
      <c r="A38" s="18">
        <v>15</v>
      </c>
      <c r="B38" s="18" t="s">
        <v>39</v>
      </c>
      <c r="C38" s="18" t="s">
        <v>185</v>
      </c>
      <c r="D38" s="19" t="s">
        <v>168</v>
      </c>
      <c r="E38" s="20">
        <f t="shared" si="0"/>
        <v>29.55</v>
      </c>
      <c r="F38" s="20">
        <v>29.55</v>
      </c>
      <c r="G38" s="20"/>
      <c r="H38" s="20"/>
      <c r="I38" s="22"/>
      <c r="J38" s="19" t="s">
        <v>168</v>
      </c>
      <c r="K38" s="20">
        <f t="shared" si="1"/>
        <v>29.55</v>
      </c>
      <c r="L38" s="20">
        <v>29.55</v>
      </c>
      <c r="M38" s="20"/>
      <c r="N38" s="20"/>
      <c r="O38" s="22"/>
      <c r="P38" s="26" t="s">
        <v>296</v>
      </c>
    </row>
    <row r="39" s="6" customFormat="1" ht="37.5" spans="1:16">
      <c r="A39" s="18"/>
      <c r="B39" s="18"/>
      <c r="C39" s="18"/>
      <c r="D39" s="19" t="s">
        <v>186</v>
      </c>
      <c r="E39" s="20">
        <f t="shared" si="0"/>
        <v>0</v>
      </c>
      <c r="F39" s="20"/>
      <c r="G39" s="20"/>
      <c r="H39" s="20"/>
      <c r="I39" s="22"/>
      <c r="J39" s="19" t="s">
        <v>186</v>
      </c>
      <c r="K39" s="20">
        <f t="shared" si="1"/>
        <v>17.251044</v>
      </c>
      <c r="L39" s="20"/>
      <c r="M39" s="20"/>
      <c r="N39" s="25">
        <v>17.251044</v>
      </c>
      <c r="O39" s="20"/>
      <c r="P39" s="27"/>
    </row>
    <row r="40" s="6" customFormat="1" ht="37.5" spans="1:16">
      <c r="A40" s="18"/>
      <c r="B40" s="18"/>
      <c r="C40" s="18"/>
      <c r="D40" s="19" t="s">
        <v>169</v>
      </c>
      <c r="E40" s="20">
        <f t="shared" si="0"/>
        <v>68.95</v>
      </c>
      <c r="F40" s="20"/>
      <c r="G40" s="20"/>
      <c r="H40" s="20"/>
      <c r="I40" s="20">
        <v>68.95</v>
      </c>
      <c r="J40" s="19" t="s">
        <v>169</v>
      </c>
      <c r="K40" s="20">
        <f t="shared" si="1"/>
        <v>52.45</v>
      </c>
      <c r="L40" s="20"/>
      <c r="M40" s="20"/>
      <c r="N40" s="22"/>
      <c r="O40" s="20">
        <v>52.45</v>
      </c>
      <c r="P40" s="27"/>
    </row>
    <row r="41" s="6" customFormat="1" ht="37.5" spans="1:16">
      <c r="A41" s="18">
        <v>16</v>
      </c>
      <c r="B41" s="18" t="s">
        <v>187</v>
      </c>
      <c r="C41" s="18" t="s">
        <v>185</v>
      </c>
      <c r="D41" s="19" t="s">
        <v>168</v>
      </c>
      <c r="E41" s="20">
        <f t="shared" si="0"/>
        <v>39.39</v>
      </c>
      <c r="F41" s="20">
        <v>39.39</v>
      </c>
      <c r="G41" s="20"/>
      <c r="H41" s="20"/>
      <c r="I41" s="22"/>
      <c r="J41" s="19" t="s">
        <v>168</v>
      </c>
      <c r="K41" s="20">
        <f t="shared" si="1"/>
        <v>39.39</v>
      </c>
      <c r="L41" s="20">
        <v>39.39</v>
      </c>
      <c r="M41" s="20"/>
      <c r="N41" s="20"/>
      <c r="O41" s="22"/>
      <c r="P41" s="26" t="s">
        <v>296</v>
      </c>
    </row>
    <row r="42" s="6" customFormat="1" ht="37.5" spans="1:16">
      <c r="A42" s="18"/>
      <c r="B42" s="18"/>
      <c r="C42" s="18"/>
      <c r="D42" s="19" t="s">
        <v>169</v>
      </c>
      <c r="E42" s="20">
        <f t="shared" si="0"/>
        <v>91.91</v>
      </c>
      <c r="F42" s="20"/>
      <c r="G42" s="20"/>
      <c r="H42" s="20"/>
      <c r="I42" s="20">
        <v>91.91</v>
      </c>
      <c r="J42" s="19" t="s">
        <v>169</v>
      </c>
      <c r="K42" s="20">
        <f t="shared" si="1"/>
        <v>91.91</v>
      </c>
      <c r="L42" s="20"/>
      <c r="M42" s="20"/>
      <c r="N42" s="20"/>
      <c r="O42" s="20">
        <v>91.91</v>
      </c>
      <c r="P42" s="27"/>
    </row>
    <row r="43" s="6" customFormat="1" ht="37.5" spans="1:16">
      <c r="A43" s="18">
        <v>17</v>
      </c>
      <c r="B43" s="18" t="s">
        <v>188</v>
      </c>
      <c r="C43" s="18" t="s">
        <v>185</v>
      </c>
      <c r="D43" s="19" t="s">
        <v>168</v>
      </c>
      <c r="E43" s="20">
        <f t="shared" si="0"/>
        <v>23.19</v>
      </c>
      <c r="F43" s="20">
        <v>23.19</v>
      </c>
      <c r="G43" s="20"/>
      <c r="H43" s="20"/>
      <c r="I43" s="22"/>
      <c r="J43" s="19" t="s">
        <v>168</v>
      </c>
      <c r="K43" s="20">
        <f t="shared" si="1"/>
        <v>42.865869</v>
      </c>
      <c r="L43" s="25">
        <v>42.865869</v>
      </c>
      <c r="M43" s="20"/>
      <c r="N43" s="20"/>
      <c r="O43" s="20"/>
      <c r="P43" s="26" t="s">
        <v>296</v>
      </c>
    </row>
    <row r="44" s="6" customFormat="1" ht="37.5" spans="1:16">
      <c r="A44" s="18"/>
      <c r="B44" s="18"/>
      <c r="C44" s="18"/>
      <c r="D44" s="19" t="s">
        <v>169</v>
      </c>
      <c r="E44" s="20">
        <f t="shared" si="0"/>
        <v>54.11</v>
      </c>
      <c r="F44" s="20"/>
      <c r="G44" s="20"/>
      <c r="H44" s="20"/>
      <c r="I44" s="20">
        <v>54.11</v>
      </c>
      <c r="J44" s="19" t="s">
        <v>169</v>
      </c>
      <c r="K44" s="20">
        <f t="shared" si="1"/>
        <v>100.014131</v>
      </c>
      <c r="L44" s="20"/>
      <c r="M44" s="20"/>
      <c r="N44" s="20"/>
      <c r="O44" s="20">
        <v>100.014131</v>
      </c>
      <c r="P44" s="27"/>
    </row>
    <row r="45" s="6" customFormat="1" ht="37.5" spans="1:16">
      <c r="A45" s="18">
        <v>18</v>
      </c>
      <c r="B45" s="18" t="s">
        <v>189</v>
      </c>
      <c r="C45" s="18" t="s">
        <v>185</v>
      </c>
      <c r="D45" s="19" t="s">
        <v>168</v>
      </c>
      <c r="E45" s="20">
        <f t="shared" si="0"/>
        <v>16.92</v>
      </c>
      <c r="F45" s="20">
        <v>16.92</v>
      </c>
      <c r="G45" s="20"/>
      <c r="H45" s="20"/>
      <c r="I45" s="22"/>
      <c r="J45" s="19" t="s">
        <v>168</v>
      </c>
      <c r="K45" s="20">
        <f t="shared" si="1"/>
        <v>26</v>
      </c>
      <c r="L45" s="25">
        <v>26</v>
      </c>
      <c r="M45" s="20"/>
      <c r="N45" s="20"/>
      <c r="O45" s="20"/>
      <c r="P45" s="26" t="s">
        <v>296</v>
      </c>
    </row>
    <row r="46" s="6" customFormat="1" ht="37.5" spans="1:16">
      <c r="A46" s="18"/>
      <c r="B46" s="18"/>
      <c r="C46" s="18"/>
      <c r="D46" s="19" t="s">
        <v>169</v>
      </c>
      <c r="E46" s="20">
        <f t="shared" si="0"/>
        <v>39.48</v>
      </c>
      <c r="F46" s="20"/>
      <c r="G46" s="20"/>
      <c r="H46" s="20"/>
      <c r="I46" s="20">
        <v>39.48</v>
      </c>
      <c r="J46" s="19" t="s">
        <v>169</v>
      </c>
      <c r="K46" s="20">
        <f t="shared" si="1"/>
        <v>39.48</v>
      </c>
      <c r="L46" s="20"/>
      <c r="M46" s="20"/>
      <c r="N46" s="20"/>
      <c r="O46" s="20">
        <v>39.48</v>
      </c>
      <c r="P46" s="27"/>
    </row>
    <row r="47" s="6" customFormat="1" ht="37.5" spans="1:16">
      <c r="A47" s="18">
        <v>19</v>
      </c>
      <c r="B47" s="18" t="s">
        <v>190</v>
      </c>
      <c r="C47" s="18" t="s">
        <v>185</v>
      </c>
      <c r="D47" s="19" t="s">
        <v>168</v>
      </c>
      <c r="E47" s="20">
        <f t="shared" si="0"/>
        <v>26.16</v>
      </c>
      <c r="F47" s="20">
        <v>26.16</v>
      </c>
      <c r="G47" s="20"/>
      <c r="H47" s="20"/>
      <c r="I47" s="22"/>
      <c r="J47" s="19" t="s">
        <v>168</v>
      </c>
      <c r="K47" s="20">
        <f t="shared" si="1"/>
        <v>26.16</v>
      </c>
      <c r="L47" s="20">
        <v>26.16</v>
      </c>
      <c r="M47" s="20"/>
      <c r="N47" s="22"/>
      <c r="O47" s="20"/>
      <c r="P47" s="27"/>
    </row>
    <row r="48" s="6" customFormat="1" ht="37.5" spans="1:16">
      <c r="A48" s="18"/>
      <c r="B48" s="18"/>
      <c r="C48" s="18"/>
      <c r="D48" s="19" t="s">
        <v>169</v>
      </c>
      <c r="E48" s="20">
        <f t="shared" si="0"/>
        <v>61.04</v>
      </c>
      <c r="F48" s="20"/>
      <c r="G48" s="20"/>
      <c r="H48" s="20"/>
      <c r="I48" s="20">
        <v>61.04</v>
      </c>
      <c r="J48" s="19" t="s">
        <v>169</v>
      </c>
      <c r="K48" s="20">
        <f t="shared" si="1"/>
        <v>39.2</v>
      </c>
      <c r="L48" s="20"/>
      <c r="M48" s="20"/>
      <c r="N48" s="20"/>
      <c r="O48" s="20">
        <v>39.2</v>
      </c>
      <c r="P48" s="27"/>
    </row>
    <row r="49" s="6" customFormat="1" ht="37.5" spans="1:239">
      <c r="A49" s="18">
        <v>20</v>
      </c>
      <c r="B49" s="18" t="s">
        <v>191</v>
      </c>
      <c r="C49" s="18" t="s">
        <v>185</v>
      </c>
      <c r="D49" s="19" t="s">
        <v>168</v>
      </c>
      <c r="E49" s="20">
        <f t="shared" si="0"/>
        <v>18.75</v>
      </c>
      <c r="F49" s="20">
        <v>18.75</v>
      </c>
      <c r="G49" s="20"/>
      <c r="H49" s="20"/>
      <c r="I49" s="22"/>
      <c r="J49" s="19" t="s">
        <v>168</v>
      </c>
      <c r="K49" s="20">
        <f t="shared" si="1"/>
        <v>18.75</v>
      </c>
      <c r="L49" s="20">
        <v>18.75</v>
      </c>
      <c r="M49" s="20"/>
      <c r="N49" s="22"/>
      <c r="O49" s="20"/>
      <c r="P49" s="26" t="s">
        <v>296</v>
      </c>
    </row>
    <row r="50" s="6" customFormat="1" ht="37.5" spans="1:239">
      <c r="A50" s="18"/>
      <c r="B50" s="18"/>
      <c r="C50" s="18"/>
      <c r="D50" s="19" t="s">
        <v>169</v>
      </c>
      <c r="E50" s="20">
        <f t="shared" si="0"/>
        <v>43.75</v>
      </c>
      <c r="F50" s="20"/>
      <c r="G50" s="20"/>
      <c r="H50" s="20"/>
      <c r="I50" s="20">
        <v>43.75</v>
      </c>
      <c r="J50" s="19" t="s">
        <v>169</v>
      </c>
      <c r="K50" s="20">
        <f t="shared" si="1"/>
        <v>25.14</v>
      </c>
      <c r="L50" s="20"/>
      <c r="M50" s="20"/>
      <c r="N50" s="20"/>
      <c r="O50" s="20">
        <v>25.14</v>
      </c>
      <c r="P50" s="27"/>
    </row>
    <row r="51" s="6" customFormat="1" ht="37.5" spans="1:239">
      <c r="A51" s="18">
        <v>21</v>
      </c>
      <c r="B51" s="18" t="s">
        <v>192</v>
      </c>
      <c r="C51" s="18" t="s">
        <v>185</v>
      </c>
      <c r="D51" s="19" t="s">
        <v>168</v>
      </c>
      <c r="E51" s="20">
        <f t="shared" si="0"/>
        <v>18.36</v>
      </c>
      <c r="F51" s="20">
        <v>18.36</v>
      </c>
      <c r="G51" s="20"/>
      <c r="H51" s="20"/>
      <c r="I51" s="22"/>
      <c r="J51" s="19" t="s">
        <v>168</v>
      </c>
      <c r="K51" s="20">
        <f t="shared" si="1"/>
        <v>18.700222</v>
      </c>
      <c r="L51" s="25">
        <v>18.700222</v>
      </c>
      <c r="M51" s="20"/>
      <c r="N51" s="20"/>
      <c r="O51" s="22"/>
      <c r="P51" s="27" t="s">
        <v>297</v>
      </c>
    </row>
    <row r="52" s="6" customFormat="1" ht="37.5" spans="1:239">
      <c r="A52" s="18"/>
      <c r="B52" s="18"/>
      <c r="C52" s="18"/>
      <c r="D52" s="19" t="s">
        <v>169</v>
      </c>
      <c r="E52" s="20">
        <f t="shared" si="0"/>
        <v>42.84</v>
      </c>
      <c r="F52" s="20"/>
      <c r="G52" s="20"/>
      <c r="H52" s="20"/>
      <c r="I52" s="20">
        <v>42.84</v>
      </c>
      <c r="J52" s="19" t="s">
        <v>169</v>
      </c>
      <c r="K52" s="20">
        <f t="shared" si="1"/>
        <v>42.84</v>
      </c>
      <c r="L52" s="20"/>
      <c r="M52" s="20"/>
      <c r="N52" s="20"/>
      <c r="O52" s="20">
        <v>42.84</v>
      </c>
      <c r="P52" s="27"/>
    </row>
    <row r="53" s="6" customFormat="1" ht="56.25" spans="1:239">
      <c r="A53" s="18">
        <v>22</v>
      </c>
      <c r="B53" s="19" t="s">
        <v>193</v>
      </c>
      <c r="C53" s="19" t="s">
        <v>185</v>
      </c>
      <c r="D53" s="19" t="s">
        <v>168</v>
      </c>
      <c r="E53" s="20">
        <f t="shared" si="0"/>
        <v>8.5</v>
      </c>
      <c r="F53" s="20">
        <v>8.5</v>
      </c>
      <c r="G53" s="20"/>
      <c r="H53" s="20"/>
      <c r="I53" s="20"/>
      <c r="J53" s="19" t="s">
        <v>168</v>
      </c>
      <c r="K53" s="20">
        <f t="shared" si="1"/>
        <v>5.63</v>
      </c>
      <c r="L53" s="20">
        <v>5.63</v>
      </c>
      <c r="M53" s="20"/>
      <c r="N53" s="20"/>
      <c r="O53" s="20"/>
      <c r="P53" s="26" t="s">
        <v>298</v>
      </c>
    </row>
    <row r="54" s="6" customFormat="1" ht="37.5" spans="1:239">
      <c r="A54" s="18">
        <v>23</v>
      </c>
      <c r="B54" s="18" t="s">
        <v>194</v>
      </c>
      <c r="C54" s="18" t="s">
        <v>185</v>
      </c>
      <c r="D54" s="19" t="s">
        <v>168</v>
      </c>
      <c r="E54" s="20">
        <f t="shared" si="0"/>
        <v>37.8</v>
      </c>
      <c r="F54" s="20">
        <v>37.8</v>
      </c>
      <c r="G54" s="20"/>
      <c r="H54" s="20"/>
      <c r="I54" s="22"/>
      <c r="J54" s="19" t="s">
        <v>168</v>
      </c>
      <c r="K54" s="20">
        <f t="shared" si="1"/>
        <v>37.8</v>
      </c>
      <c r="L54" s="20">
        <v>37.8</v>
      </c>
      <c r="M54" s="20"/>
      <c r="N54" s="20"/>
      <c r="O54" s="22"/>
      <c r="P54" s="26" t="s">
        <v>298</v>
      </c>
    </row>
    <row r="55" s="6" customFormat="1" ht="37.5" spans="1:239">
      <c r="A55" s="18"/>
      <c r="B55" s="18"/>
      <c r="C55" s="18"/>
      <c r="D55" s="19" t="s">
        <v>169</v>
      </c>
      <c r="E55" s="20">
        <f t="shared" si="0"/>
        <v>88.2</v>
      </c>
      <c r="F55" s="22"/>
      <c r="G55" s="20"/>
      <c r="H55" s="20"/>
      <c r="I55" s="20">
        <v>88.2</v>
      </c>
      <c r="J55" s="19" t="s">
        <v>169</v>
      </c>
      <c r="K55" s="20">
        <f t="shared" si="1"/>
        <v>15.2</v>
      </c>
      <c r="L55" s="22"/>
      <c r="M55" s="20"/>
      <c r="N55" s="20"/>
      <c r="O55" s="20">
        <v>15.2</v>
      </c>
      <c r="P55" s="26"/>
    </row>
    <row r="56" s="6" customFormat="1" ht="37.5" spans="1:239">
      <c r="A56" s="18">
        <v>24</v>
      </c>
      <c r="B56" s="19" t="s">
        <v>195</v>
      </c>
      <c r="C56" s="19" t="s">
        <v>167</v>
      </c>
      <c r="D56" s="19" t="s">
        <v>168</v>
      </c>
      <c r="E56" s="20">
        <f t="shared" si="0"/>
        <v>1995.935</v>
      </c>
      <c r="F56" s="20">
        <v>1095.935</v>
      </c>
      <c r="G56" s="20">
        <v>900</v>
      </c>
      <c r="H56" s="20"/>
      <c r="I56" s="20"/>
      <c r="J56" s="19" t="s">
        <v>168</v>
      </c>
      <c r="K56" s="20">
        <f t="shared" si="1"/>
        <v>1995.935</v>
      </c>
      <c r="L56" s="20">
        <v>1095.935</v>
      </c>
      <c r="M56" s="20">
        <v>900</v>
      </c>
      <c r="N56" s="20"/>
      <c r="O56" s="20"/>
      <c r="P56" s="27"/>
    </row>
    <row r="57" s="6" customFormat="1" ht="37.5" spans="1:239">
      <c r="A57" s="18">
        <v>25</v>
      </c>
      <c r="B57" s="19" t="s">
        <v>196</v>
      </c>
      <c r="C57" s="19" t="s">
        <v>167</v>
      </c>
      <c r="D57" s="19" t="s">
        <v>168</v>
      </c>
      <c r="E57" s="20">
        <f t="shared" si="0"/>
        <v>300</v>
      </c>
      <c r="F57" s="20">
        <v>200</v>
      </c>
      <c r="G57" s="20">
        <v>100</v>
      </c>
      <c r="H57" s="20"/>
      <c r="I57" s="20"/>
      <c r="J57" s="19" t="s">
        <v>168</v>
      </c>
      <c r="K57" s="20">
        <f t="shared" si="1"/>
        <v>300</v>
      </c>
      <c r="L57" s="20">
        <v>200</v>
      </c>
      <c r="M57" s="20">
        <v>100</v>
      </c>
      <c r="N57" s="20"/>
      <c r="O57" s="20"/>
      <c r="P57" s="27"/>
    </row>
    <row r="58" s="6" customFormat="1" ht="56.25" spans="1:239">
      <c r="A58" s="18">
        <v>26</v>
      </c>
      <c r="B58" s="19" t="s">
        <v>197</v>
      </c>
      <c r="C58" s="19" t="s">
        <v>198</v>
      </c>
      <c r="D58" s="19" t="s">
        <v>168</v>
      </c>
      <c r="E58" s="20">
        <f t="shared" si="0"/>
        <v>587.945</v>
      </c>
      <c r="F58" s="20">
        <v>292.945</v>
      </c>
      <c r="G58" s="20">
        <v>295</v>
      </c>
      <c r="H58" s="20"/>
      <c r="I58" s="20"/>
      <c r="J58" s="19" t="s">
        <v>168</v>
      </c>
      <c r="K58" s="20">
        <f t="shared" si="1"/>
        <v>587.945</v>
      </c>
      <c r="L58" s="20">
        <v>292.945</v>
      </c>
      <c r="M58" s="20">
        <v>295</v>
      </c>
      <c r="N58" s="20"/>
      <c r="O58" s="20"/>
      <c r="P58" s="27"/>
    </row>
    <row r="59" s="6" customFormat="1" ht="37.5" spans="1:239">
      <c r="A59" s="18">
        <v>27</v>
      </c>
      <c r="B59" s="19" t="s">
        <v>199</v>
      </c>
      <c r="C59" s="19" t="s">
        <v>200</v>
      </c>
      <c r="D59" s="19" t="s">
        <v>168</v>
      </c>
      <c r="E59" s="20">
        <f t="shared" si="0"/>
        <v>1200</v>
      </c>
      <c r="F59" s="20">
        <v>422.34</v>
      </c>
      <c r="G59" s="20">
        <v>777.66</v>
      </c>
      <c r="H59" s="20"/>
      <c r="I59" s="20"/>
      <c r="J59" s="19" t="s">
        <v>168</v>
      </c>
      <c r="K59" s="20">
        <f t="shared" si="1"/>
        <v>1330.735317</v>
      </c>
      <c r="L59" s="20">
        <v>541.476</v>
      </c>
      <c r="M59" s="20">
        <v>789.259317</v>
      </c>
      <c r="N59" s="20"/>
      <c r="O59" s="20"/>
      <c r="P59" s="27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</row>
    <row r="60" s="6" customFormat="1" ht="75" spans="1:239">
      <c r="A60" s="18">
        <v>28</v>
      </c>
      <c r="B60" s="19" t="s">
        <v>201</v>
      </c>
      <c r="C60" s="19" t="s">
        <v>200</v>
      </c>
      <c r="D60" s="19" t="s">
        <v>168</v>
      </c>
      <c r="E60" s="20">
        <f t="shared" si="0"/>
        <v>300</v>
      </c>
      <c r="F60" s="20">
        <v>180</v>
      </c>
      <c r="G60" s="20">
        <v>120</v>
      </c>
      <c r="H60" s="20"/>
      <c r="I60" s="20"/>
      <c r="J60" s="19" t="s">
        <v>168</v>
      </c>
      <c r="K60" s="20">
        <f t="shared" si="1"/>
        <v>300</v>
      </c>
      <c r="L60" s="20">
        <v>180</v>
      </c>
      <c r="M60" s="20">
        <v>120</v>
      </c>
      <c r="N60" s="20"/>
      <c r="O60" s="20"/>
      <c r="P60" s="27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</row>
    <row r="61" s="6" customFormat="1" ht="56.25" spans="1:239">
      <c r="A61" s="18">
        <v>29</v>
      </c>
      <c r="B61" s="19" t="s">
        <v>202</v>
      </c>
      <c r="C61" s="19" t="s">
        <v>200</v>
      </c>
      <c r="D61" s="19" t="s">
        <v>168</v>
      </c>
      <c r="E61" s="20">
        <f t="shared" si="0"/>
        <v>260</v>
      </c>
      <c r="F61" s="20">
        <v>150</v>
      </c>
      <c r="G61" s="20">
        <v>110</v>
      </c>
      <c r="H61" s="20"/>
      <c r="I61" s="20"/>
      <c r="J61" s="19" t="s">
        <v>168</v>
      </c>
      <c r="K61" s="20">
        <f t="shared" si="1"/>
        <v>260</v>
      </c>
      <c r="L61" s="20">
        <v>150</v>
      </c>
      <c r="M61" s="20">
        <v>110</v>
      </c>
      <c r="N61" s="20"/>
      <c r="O61" s="20"/>
      <c r="P61" s="27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</row>
    <row r="62" s="6" customFormat="1" ht="75" spans="1:239">
      <c r="A62" s="18">
        <v>30</v>
      </c>
      <c r="B62" s="19" t="s">
        <v>203</v>
      </c>
      <c r="C62" s="19" t="s">
        <v>185</v>
      </c>
      <c r="D62" s="19" t="s">
        <v>168</v>
      </c>
      <c r="E62" s="20">
        <f t="shared" si="0"/>
        <v>180</v>
      </c>
      <c r="F62" s="20">
        <v>180</v>
      </c>
      <c r="G62" s="20"/>
      <c r="H62" s="20"/>
      <c r="I62" s="20"/>
      <c r="J62" s="19" t="s">
        <v>168</v>
      </c>
      <c r="K62" s="20">
        <f t="shared" si="1"/>
        <v>180</v>
      </c>
      <c r="L62" s="20">
        <v>180</v>
      </c>
      <c r="M62" s="20"/>
      <c r="N62" s="20"/>
      <c r="O62" s="20"/>
      <c r="P62" s="26" t="s">
        <v>299</v>
      </c>
    </row>
    <row r="63" s="6" customFormat="1" ht="60" spans="1:239">
      <c r="A63" s="18">
        <v>31</v>
      </c>
      <c r="B63" s="19" t="s">
        <v>204</v>
      </c>
      <c r="C63" s="19" t="s">
        <v>167</v>
      </c>
      <c r="D63" s="19" t="s">
        <v>168</v>
      </c>
      <c r="E63" s="20">
        <f t="shared" si="0"/>
        <v>350</v>
      </c>
      <c r="F63" s="20">
        <v>350</v>
      </c>
      <c r="G63" s="20"/>
      <c r="H63" s="20"/>
      <c r="I63" s="20"/>
      <c r="J63" s="19" t="s">
        <v>168</v>
      </c>
      <c r="K63" s="20">
        <f t="shared" si="1"/>
        <v>350</v>
      </c>
      <c r="L63" s="20">
        <v>350</v>
      </c>
      <c r="M63" s="20"/>
      <c r="N63" s="20"/>
      <c r="O63" s="20"/>
      <c r="P63" s="26" t="s">
        <v>300</v>
      </c>
    </row>
    <row r="64" s="6" customFormat="1" ht="37.5" spans="1:239">
      <c r="A64" s="18">
        <v>32</v>
      </c>
      <c r="B64" s="18" t="s">
        <v>205</v>
      </c>
      <c r="C64" s="18" t="s">
        <v>185</v>
      </c>
      <c r="D64" s="19" t="s">
        <v>168</v>
      </c>
      <c r="E64" s="20">
        <f t="shared" si="0"/>
        <v>88.95</v>
      </c>
      <c r="F64" s="20">
        <v>88.95</v>
      </c>
      <c r="G64" s="20"/>
      <c r="H64" s="22"/>
      <c r="I64" s="20"/>
      <c r="J64" s="19" t="s">
        <v>168</v>
      </c>
      <c r="K64" s="20">
        <f t="shared" si="1"/>
        <v>100.220683</v>
      </c>
      <c r="L64" s="20">
        <v>88.95</v>
      </c>
      <c r="M64" s="20">
        <v>11.270683</v>
      </c>
      <c r="N64" s="22"/>
      <c r="O64" s="20"/>
      <c r="P64" s="21"/>
    </row>
    <row r="65" s="6" customFormat="1" ht="37.5" spans="1:16">
      <c r="A65" s="18"/>
      <c r="B65" s="18"/>
      <c r="C65" s="18"/>
      <c r="D65" s="19" t="s">
        <v>186</v>
      </c>
      <c r="E65" s="20">
        <f t="shared" si="0"/>
        <v>207.55</v>
      </c>
      <c r="F65" s="20"/>
      <c r="G65" s="20"/>
      <c r="H65" s="20">
        <v>207.55</v>
      </c>
      <c r="I65" s="20"/>
      <c r="J65" s="19" t="s">
        <v>186</v>
      </c>
      <c r="K65" s="20">
        <f t="shared" si="1"/>
        <v>176.879317</v>
      </c>
      <c r="L65" s="20"/>
      <c r="M65" s="20"/>
      <c r="N65" s="20">
        <v>176.879317</v>
      </c>
      <c r="O65" s="20"/>
      <c r="P65" s="21"/>
    </row>
    <row r="66" s="6" customFormat="1" ht="37.5" spans="1:16">
      <c r="A66" s="18">
        <v>33</v>
      </c>
      <c r="B66" s="18" t="s">
        <v>206</v>
      </c>
      <c r="C66" s="18" t="s">
        <v>185</v>
      </c>
      <c r="D66" s="19" t="s">
        <v>168</v>
      </c>
      <c r="E66" s="20">
        <f t="shared" si="0"/>
        <v>5.73</v>
      </c>
      <c r="F66" s="20">
        <v>5.73</v>
      </c>
      <c r="G66" s="20"/>
      <c r="H66" s="22"/>
      <c r="I66" s="20"/>
      <c r="J66" s="19" t="s">
        <v>168</v>
      </c>
      <c r="K66" s="20">
        <f t="shared" si="1"/>
        <v>5.73</v>
      </c>
      <c r="L66" s="20">
        <v>5.73</v>
      </c>
      <c r="M66" s="20"/>
      <c r="N66" s="22"/>
      <c r="O66" s="20"/>
      <c r="P66" s="21"/>
    </row>
    <row r="67" s="6" customFormat="1" ht="37.5" spans="1:16">
      <c r="A67" s="18"/>
      <c r="B67" s="18"/>
      <c r="C67" s="18"/>
      <c r="D67" s="19" t="s">
        <v>186</v>
      </c>
      <c r="E67" s="20">
        <f t="shared" si="0"/>
        <v>13.37</v>
      </c>
      <c r="F67" s="20"/>
      <c r="G67" s="20"/>
      <c r="H67" s="20">
        <v>13.37</v>
      </c>
      <c r="I67" s="20"/>
      <c r="J67" s="19" t="s">
        <v>186</v>
      </c>
      <c r="K67" s="20">
        <f t="shared" si="1"/>
        <v>12.11</v>
      </c>
      <c r="L67" s="20"/>
      <c r="M67" s="20"/>
      <c r="N67" s="20">
        <v>12.11</v>
      </c>
      <c r="O67" s="20"/>
      <c r="P67" s="21"/>
    </row>
    <row r="68" s="6" customFormat="1" ht="37.5" spans="1:16">
      <c r="A68" s="18">
        <v>34</v>
      </c>
      <c r="B68" s="18" t="s">
        <v>207</v>
      </c>
      <c r="C68" s="18" t="s">
        <v>185</v>
      </c>
      <c r="D68" s="19" t="s">
        <v>168</v>
      </c>
      <c r="E68" s="20">
        <f t="shared" si="0"/>
        <v>30.49</v>
      </c>
      <c r="F68" s="20">
        <v>30.49</v>
      </c>
      <c r="G68" s="20"/>
      <c r="H68" s="22"/>
      <c r="I68" s="20"/>
      <c r="J68" s="19" t="s">
        <v>168</v>
      </c>
      <c r="K68" s="20">
        <f t="shared" si="1"/>
        <v>30.49</v>
      </c>
      <c r="L68" s="20">
        <v>30.49</v>
      </c>
      <c r="M68" s="20"/>
      <c r="N68" s="22"/>
      <c r="O68" s="20"/>
      <c r="P68" s="21"/>
    </row>
    <row r="69" s="6" customFormat="1" ht="37.5" spans="1:16">
      <c r="A69" s="18"/>
      <c r="B69" s="18"/>
      <c r="C69" s="18"/>
      <c r="D69" s="19" t="s">
        <v>186</v>
      </c>
      <c r="E69" s="20">
        <f t="shared" si="0"/>
        <v>51.01</v>
      </c>
      <c r="F69" s="20"/>
      <c r="G69" s="20"/>
      <c r="H69" s="20">
        <v>51.01</v>
      </c>
      <c r="I69" s="20"/>
      <c r="J69" s="19" t="s">
        <v>186</v>
      </c>
      <c r="K69" s="20">
        <f t="shared" si="1"/>
        <v>45.11</v>
      </c>
      <c r="L69" s="20"/>
      <c r="M69" s="20"/>
      <c r="N69" s="20">
        <v>45.11</v>
      </c>
      <c r="O69" s="20"/>
      <c r="P69" s="21"/>
    </row>
    <row r="70" s="6" customFormat="1" ht="37.5" spans="1:16">
      <c r="A70" s="18">
        <v>35</v>
      </c>
      <c r="B70" s="18" t="s">
        <v>208</v>
      </c>
      <c r="C70" s="18" t="s">
        <v>185</v>
      </c>
      <c r="D70" s="19" t="s">
        <v>168</v>
      </c>
      <c r="E70" s="20">
        <f t="shared" si="0"/>
        <v>24.03</v>
      </c>
      <c r="F70" s="20">
        <v>24.03</v>
      </c>
      <c r="G70" s="20"/>
      <c r="H70" s="22"/>
      <c r="I70" s="20"/>
      <c r="J70" s="19" t="s">
        <v>168</v>
      </c>
      <c r="K70" s="20">
        <f t="shared" si="1"/>
        <v>24.03</v>
      </c>
      <c r="L70" s="20">
        <v>24.03</v>
      </c>
      <c r="M70" s="20"/>
      <c r="N70" s="22"/>
      <c r="O70" s="20"/>
      <c r="P70" s="21"/>
    </row>
    <row r="71" s="6" customFormat="1" ht="37.5" spans="1:16">
      <c r="A71" s="18"/>
      <c r="B71" s="18"/>
      <c r="C71" s="18"/>
      <c r="D71" s="19" t="s">
        <v>186</v>
      </c>
      <c r="E71" s="20">
        <f t="shared" ref="E71:E119" si="2">F71+G71+H71+I71</f>
        <v>56.07</v>
      </c>
      <c r="F71" s="20"/>
      <c r="G71" s="20"/>
      <c r="H71" s="20">
        <v>56.07</v>
      </c>
      <c r="I71" s="20"/>
      <c r="J71" s="19" t="s">
        <v>186</v>
      </c>
      <c r="K71" s="20">
        <f t="shared" ref="K71:K134" si="3">L71+M71+N71+O71</f>
        <v>55.39</v>
      </c>
      <c r="L71" s="20"/>
      <c r="M71" s="20"/>
      <c r="N71" s="20">
        <v>55.39</v>
      </c>
      <c r="O71" s="20"/>
      <c r="P71" s="21"/>
    </row>
    <row r="72" s="6" customFormat="1" ht="56.25" spans="1:16">
      <c r="A72" s="18">
        <v>36</v>
      </c>
      <c r="B72" s="19" t="s">
        <v>209</v>
      </c>
      <c r="C72" s="19" t="s">
        <v>185</v>
      </c>
      <c r="D72" s="19" t="s">
        <v>169</v>
      </c>
      <c r="E72" s="20">
        <f t="shared" si="2"/>
        <v>44</v>
      </c>
      <c r="F72" s="20"/>
      <c r="G72" s="20"/>
      <c r="H72" s="20"/>
      <c r="I72" s="20">
        <v>44</v>
      </c>
      <c r="J72" s="19" t="s">
        <v>169</v>
      </c>
      <c r="K72" s="20">
        <f t="shared" si="3"/>
        <v>44</v>
      </c>
      <c r="L72" s="20"/>
      <c r="M72" s="20"/>
      <c r="N72" s="20"/>
      <c r="O72" s="20">
        <v>44</v>
      </c>
      <c r="P72" s="27"/>
    </row>
    <row r="73" s="6" customFormat="1" ht="37.5" spans="1:16">
      <c r="A73" s="18">
        <v>37</v>
      </c>
      <c r="B73" s="18" t="s">
        <v>210</v>
      </c>
      <c r="C73" s="18" t="s">
        <v>185</v>
      </c>
      <c r="D73" s="19" t="s">
        <v>168</v>
      </c>
      <c r="E73" s="20">
        <f t="shared" si="2"/>
        <v>99.4</v>
      </c>
      <c r="F73" s="20">
        <v>42.6</v>
      </c>
      <c r="G73" s="20">
        <v>56.8</v>
      </c>
      <c r="H73" s="20"/>
      <c r="I73" s="22"/>
      <c r="J73" s="19" t="s">
        <v>168</v>
      </c>
      <c r="K73" s="20">
        <f t="shared" si="3"/>
        <v>99.4</v>
      </c>
      <c r="L73" s="20">
        <v>42.6</v>
      </c>
      <c r="M73" s="20">
        <v>56.8</v>
      </c>
      <c r="N73" s="20"/>
      <c r="O73" s="22"/>
      <c r="P73" s="21"/>
    </row>
    <row r="74" s="6" customFormat="1" ht="37.5" spans="1:16">
      <c r="A74" s="18"/>
      <c r="B74" s="18"/>
      <c r="C74" s="18"/>
      <c r="D74" s="19" t="s">
        <v>169</v>
      </c>
      <c r="E74" s="20">
        <f t="shared" si="2"/>
        <v>42.6</v>
      </c>
      <c r="F74" s="20"/>
      <c r="G74" s="20"/>
      <c r="H74" s="20"/>
      <c r="I74" s="20">
        <v>42.6</v>
      </c>
      <c r="J74" s="19" t="s">
        <v>169</v>
      </c>
      <c r="K74" s="20">
        <f t="shared" si="3"/>
        <v>42.6</v>
      </c>
      <c r="L74" s="20"/>
      <c r="M74" s="20"/>
      <c r="N74" s="20"/>
      <c r="O74" s="20">
        <v>42.6</v>
      </c>
      <c r="P74" s="21"/>
    </row>
    <row r="75" s="6" customFormat="1" ht="37.5" spans="1:16">
      <c r="A75" s="18">
        <v>38</v>
      </c>
      <c r="B75" s="18" t="s">
        <v>211</v>
      </c>
      <c r="C75" s="18" t="s">
        <v>185</v>
      </c>
      <c r="D75" s="19" t="s">
        <v>168</v>
      </c>
      <c r="E75" s="20">
        <f t="shared" si="2"/>
        <v>34.3</v>
      </c>
      <c r="F75" s="20">
        <v>14.7</v>
      </c>
      <c r="G75" s="20">
        <v>19.6</v>
      </c>
      <c r="H75" s="20"/>
      <c r="I75" s="22"/>
      <c r="J75" s="19" t="s">
        <v>168</v>
      </c>
      <c r="K75" s="20">
        <f t="shared" si="3"/>
        <v>34.3</v>
      </c>
      <c r="L75" s="20">
        <v>14.7</v>
      </c>
      <c r="M75" s="20">
        <v>19.6</v>
      </c>
      <c r="N75" s="20"/>
      <c r="O75" s="22"/>
      <c r="P75" s="26" t="s">
        <v>301</v>
      </c>
    </row>
    <row r="76" s="6" customFormat="1" ht="37.5" spans="1:16">
      <c r="A76" s="18"/>
      <c r="B76" s="18"/>
      <c r="C76" s="18"/>
      <c r="D76" s="19" t="s">
        <v>169</v>
      </c>
      <c r="E76" s="20">
        <f t="shared" si="2"/>
        <v>14.7</v>
      </c>
      <c r="F76" s="20"/>
      <c r="G76" s="20"/>
      <c r="H76" s="20"/>
      <c r="I76" s="20">
        <v>14.7</v>
      </c>
      <c r="J76" s="19" t="s">
        <v>169</v>
      </c>
      <c r="K76" s="20">
        <f t="shared" si="3"/>
        <v>14.7</v>
      </c>
      <c r="L76" s="20"/>
      <c r="M76" s="20"/>
      <c r="N76" s="20"/>
      <c r="O76" s="20">
        <v>14.7</v>
      </c>
      <c r="P76" s="26"/>
    </row>
    <row r="77" s="6" customFormat="1" ht="37.5" spans="1:16">
      <c r="A77" s="18">
        <v>39</v>
      </c>
      <c r="B77" s="18" t="s">
        <v>212</v>
      </c>
      <c r="C77" s="18" t="s">
        <v>185</v>
      </c>
      <c r="D77" s="19" t="s">
        <v>168</v>
      </c>
      <c r="E77" s="20">
        <f t="shared" si="2"/>
        <v>24.5</v>
      </c>
      <c r="F77" s="20">
        <v>10.5</v>
      </c>
      <c r="G77" s="20">
        <v>14</v>
      </c>
      <c r="H77" s="20"/>
      <c r="I77" s="22"/>
      <c r="J77" s="19" t="s">
        <v>168</v>
      </c>
      <c r="K77" s="20">
        <f t="shared" si="3"/>
        <v>24.5</v>
      </c>
      <c r="L77" s="20">
        <v>10.5</v>
      </c>
      <c r="M77" s="20">
        <v>14</v>
      </c>
      <c r="N77" s="20"/>
      <c r="O77" s="22"/>
      <c r="P77" s="21"/>
    </row>
    <row r="78" s="6" customFormat="1" ht="37.5" spans="1:16">
      <c r="A78" s="18"/>
      <c r="B78" s="18"/>
      <c r="C78" s="18"/>
      <c r="D78" s="19" t="s">
        <v>169</v>
      </c>
      <c r="E78" s="20">
        <f t="shared" si="2"/>
        <v>10.5</v>
      </c>
      <c r="F78" s="20"/>
      <c r="G78" s="20"/>
      <c r="H78" s="20"/>
      <c r="I78" s="20">
        <v>10.5</v>
      </c>
      <c r="J78" s="19" t="s">
        <v>169</v>
      </c>
      <c r="K78" s="20">
        <f t="shared" si="3"/>
        <v>10.5</v>
      </c>
      <c r="L78" s="20"/>
      <c r="M78" s="20"/>
      <c r="N78" s="20"/>
      <c r="O78" s="20">
        <v>10.5</v>
      </c>
      <c r="P78" s="21"/>
    </row>
    <row r="79" s="6" customFormat="1" ht="37.5" spans="1:16">
      <c r="A79" s="18">
        <v>40</v>
      </c>
      <c r="B79" s="18" t="s">
        <v>213</v>
      </c>
      <c r="C79" s="18" t="s">
        <v>185</v>
      </c>
      <c r="D79" s="19" t="s">
        <v>168</v>
      </c>
      <c r="E79" s="20">
        <f t="shared" si="2"/>
        <v>17.5</v>
      </c>
      <c r="F79" s="20">
        <v>7.5</v>
      </c>
      <c r="G79" s="20">
        <v>10</v>
      </c>
      <c r="H79" s="20"/>
      <c r="I79" s="22"/>
      <c r="J79" s="19" t="s">
        <v>168</v>
      </c>
      <c r="K79" s="20">
        <f t="shared" si="3"/>
        <v>17.5</v>
      </c>
      <c r="L79" s="20">
        <v>7.5</v>
      </c>
      <c r="M79" s="20">
        <v>10</v>
      </c>
      <c r="N79" s="20"/>
      <c r="O79" s="22"/>
      <c r="P79" s="21"/>
    </row>
    <row r="80" s="6" customFormat="1" ht="37.5" spans="1:16">
      <c r="A80" s="18"/>
      <c r="B80" s="18"/>
      <c r="C80" s="18"/>
      <c r="D80" s="19" t="s">
        <v>169</v>
      </c>
      <c r="E80" s="20">
        <f t="shared" si="2"/>
        <v>7.5</v>
      </c>
      <c r="F80" s="20"/>
      <c r="G80" s="20"/>
      <c r="H80" s="20"/>
      <c r="I80" s="20">
        <v>7.5</v>
      </c>
      <c r="J80" s="19" t="s">
        <v>169</v>
      </c>
      <c r="K80" s="20">
        <f t="shared" si="3"/>
        <v>7.5</v>
      </c>
      <c r="L80" s="20"/>
      <c r="M80" s="20"/>
      <c r="N80" s="20"/>
      <c r="O80" s="20">
        <v>7.5</v>
      </c>
      <c r="P80" s="21"/>
    </row>
    <row r="81" s="6" customFormat="1" ht="37.5" spans="1:16">
      <c r="A81" s="18">
        <v>41</v>
      </c>
      <c r="B81" s="18" t="s">
        <v>214</v>
      </c>
      <c r="C81" s="18" t="s">
        <v>185</v>
      </c>
      <c r="D81" s="19" t="s">
        <v>168</v>
      </c>
      <c r="E81" s="20">
        <f t="shared" si="2"/>
        <v>22.4</v>
      </c>
      <c r="F81" s="20">
        <v>9.6</v>
      </c>
      <c r="G81" s="20">
        <v>12.8</v>
      </c>
      <c r="H81" s="20"/>
      <c r="I81" s="22"/>
      <c r="J81" s="19" t="s">
        <v>168</v>
      </c>
      <c r="K81" s="20">
        <f t="shared" si="3"/>
        <v>22.4</v>
      </c>
      <c r="L81" s="20">
        <v>9.6</v>
      </c>
      <c r="M81" s="20">
        <v>12.8</v>
      </c>
      <c r="N81" s="20"/>
      <c r="O81" s="22"/>
      <c r="P81" s="21"/>
    </row>
    <row r="82" s="6" customFormat="1" ht="37.5" spans="1:16">
      <c r="A82" s="18"/>
      <c r="B82" s="18"/>
      <c r="C82" s="18"/>
      <c r="D82" s="19" t="s">
        <v>169</v>
      </c>
      <c r="E82" s="20">
        <f t="shared" si="2"/>
        <v>9.6</v>
      </c>
      <c r="F82" s="20"/>
      <c r="G82" s="20"/>
      <c r="H82" s="20"/>
      <c r="I82" s="20">
        <v>9.6</v>
      </c>
      <c r="J82" s="19" t="s">
        <v>169</v>
      </c>
      <c r="K82" s="20">
        <f t="shared" si="3"/>
        <v>9.6</v>
      </c>
      <c r="L82" s="20"/>
      <c r="M82" s="20"/>
      <c r="N82" s="20"/>
      <c r="O82" s="20">
        <v>9.6</v>
      </c>
      <c r="P82" s="21"/>
    </row>
    <row r="83" s="6" customFormat="1" ht="37.5" spans="1:16">
      <c r="A83" s="18">
        <v>42</v>
      </c>
      <c r="B83" s="18" t="s">
        <v>215</v>
      </c>
      <c r="C83" s="18" t="s">
        <v>185</v>
      </c>
      <c r="D83" s="19" t="s">
        <v>168</v>
      </c>
      <c r="E83" s="20">
        <f t="shared" si="2"/>
        <v>113.4</v>
      </c>
      <c r="F83" s="20">
        <v>48.6</v>
      </c>
      <c r="G83" s="20">
        <v>64.8</v>
      </c>
      <c r="H83" s="20"/>
      <c r="I83" s="22"/>
      <c r="J83" s="19" t="s">
        <v>168</v>
      </c>
      <c r="K83" s="20">
        <f t="shared" si="3"/>
        <v>113.4</v>
      </c>
      <c r="L83" s="20">
        <v>48.6</v>
      </c>
      <c r="M83" s="20">
        <v>64.8</v>
      </c>
      <c r="N83" s="20"/>
      <c r="O83" s="22"/>
      <c r="P83" s="28"/>
    </row>
    <row r="84" s="6" customFormat="1" ht="37.5" spans="1:16">
      <c r="A84" s="18"/>
      <c r="B84" s="18"/>
      <c r="C84" s="18"/>
      <c r="D84" s="19" t="s">
        <v>186</v>
      </c>
      <c r="E84" s="20">
        <f t="shared" si="2"/>
        <v>0</v>
      </c>
      <c r="F84" s="20"/>
      <c r="G84" s="20"/>
      <c r="H84" s="20"/>
      <c r="I84" s="22"/>
      <c r="J84" s="19" t="s">
        <v>186</v>
      </c>
      <c r="K84" s="20">
        <f t="shared" si="3"/>
        <v>20.3</v>
      </c>
      <c r="L84" s="23"/>
      <c r="M84" s="20"/>
      <c r="N84" s="25">
        <v>20.3</v>
      </c>
      <c r="O84" s="20"/>
      <c r="P84" s="28"/>
    </row>
    <row r="85" s="6" customFormat="1" ht="37.5" spans="1:16">
      <c r="A85" s="18"/>
      <c r="B85" s="18"/>
      <c r="C85" s="18"/>
      <c r="D85" s="19" t="s">
        <v>169</v>
      </c>
      <c r="E85" s="20">
        <f t="shared" si="2"/>
        <v>48.6</v>
      </c>
      <c r="F85" s="20"/>
      <c r="G85" s="20"/>
      <c r="H85" s="20"/>
      <c r="I85" s="20">
        <v>48.6</v>
      </c>
      <c r="J85" s="19" t="s">
        <v>169</v>
      </c>
      <c r="K85" s="20">
        <f t="shared" si="3"/>
        <v>28.3</v>
      </c>
      <c r="L85" s="23"/>
      <c r="M85" s="20"/>
      <c r="N85" s="22"/>
      <c r="O85" s="20">
        <v>28.3</v>
      </c>
      <c r="P85" s="28"/>
    </row>
    <row r="86" s="6" customFormat="1" ht="37.5" spans="1:16">
      <c r="A86" s="18">
        <v>43</v>
      </c>
      <c r="B86" s="18" t="s">
        <v>216</v>
      </c>
      <c r="C86" s="18" t="s">
        <v>185</v>
      </c>
      <c r="D86" s="19" t="s">
        <v>168</v>
      </c>
      <c r="E86" s="20">
        <f t="shared" si="2"/>
        <v>80.5</v>
      </c>
      <c r="F86" s="20">
        <v>34.5</v>
      </c>
      <c r="G86" s="20">
        <v>46</v>
      </c>
      <c r="H86" s="20"/>
      <c r="I86" s="22"/>
      <c r="J86" s="19" t="s">
        <v>168</v>
      </c>
      <c r="K86" s="20">
        <f t="shared" si="3"/>
        <v>80.5</v>
      </c>
      <c r="L86" s="20">
        <v>34.5</v>
      </c>
      <c r="M86" s="20">
        <v>46</v>
      </c>
      <c r="N86" s="23"/>
      <c r="O86" s="20"/>
      <c r="P86" s="21"/>
    </row>
    <row r="87" s="6" customFormat="1" ht="37.5" spans="1:16">
      <c r="A87" s="18"/>
      <c r="B87" s="18"/>
      <c r="C87" s="18"/>
      <c r="D87" s="19" t="s">
        <v>186</v>
      </c>
      <c r="E87" s="20">
        <f t="shared" si="2"/>
        <v>0</v>
      </c>
      <c r="F87" s="20"/>
      <c r="G87" s="20"/>
      <c r="H87" s="20"/>
      <c r="I87" s="22"/>
      <c r="J87" s="19" t="s">
        <v>186</v>
      </c>
      <c r="K87" s="20">
        <f t="shared" si="3"/>
        <v>2.618</v>
      </c>
      <c r="L87" s="23"/>
      <c r="M87" s="20"/>
      <c r="N87" s="25">
        <v>2.618</v>
      </c>
      <c r="O87" s="20"/>
      <c r="P87" s="21"/>
    </row>
    <row r="88" s="6" customFormat="1" ht="37.5" spans="1:16">
      <c r="A88" s="18"/>
      <c r="B88" s="18"/>
      <c r="C88" s="18"/>
      <c r="D88" s="19" t="s">
        <v>169</v>
      </c>
      <c r="E88" s="20">
        <f t="shared" si="2"/>
        <v>34.5</v>
      </c>
      <c r="F88" s="20"/>
      <c r="G88" s="20"/>
      <c r="H88" s="20"/>
      <c r="I88" s="20">
        <v>34.5</v>
      </c>
      <c r="J88" s="19" t="s">
        <v>169</v>
      </c>
      <c r="K88" s="20">
        <f t="shared" si="3"/>
        <v>31.882</v>
      </c>
      <c r="L88" s="23"/>
      <c r="M88" s="20"/>
      <c r="N88" s="22"/>
      <c r="O88" s="20">
        <v>31.882</v>
      </c>
      <c r="P88" s="21"/>
    </row>
    <row r="89" s="6" customFormat="1" ht="37.5" spans="1:16">
      <c r="A89" s="18">
        <v>44</v>
      </c>
      <c r="B89" s="18" t="s">
        <v>217</v>
      </c>
      <c r="C89" s="18" t="s">
        <v>185</v>
      </c>
      <c r="D89" s="19" t="s">
        <v>168</v>
      </c>
      <c r="E89" s="20">
        <f t="shared" si="2"/>
        <v>38.5</v>
      </c>
      <c r="F89" s="20">
        <v>16.5</v>
      </c>
      <c r="G89" s="20">
        <v>22</v>
      </c>
      <c r="H89" s="20"/>
      <c r="I89" s="22"/>
      <c r="J89" s="19" t="s">
        <v>168</v>
      </c>
      <c r="K89" s="20">
        <f t="shared" si="3"/>
        <v>38.5</v>
      </c>
      <c r="L89" s="20">
        <v>16.5</v>
      </c>
      <c r="M89" s="20">
        <v>22</v>
      </c>
      <c r="N89" s="20"/>
      <c r="O89" s="22"/>
      <c r="P89" s="21"/>
    </row>
    <row r="90" s="6" customFormat="1" ht="37.5" spans="1:16">
      <c r="A90" s="18"/>
      <c r="B90" s="18"/>
      <c r="C90" s="18"/>
      <c r="D90" s="19" t="s">
        <v>169</v>
      </c>
      <c r="E90" s="20">
        <f t="shared" si="2"/>
        <v>16.5</v>
      </c>
      <c r="F90" s="20"/>
      <c r="G90" s="20"/>
      <c r="H90" s="20"/>
      <c r="I90" s="20">
        <v>16.5</v>
      </c>
      <c r="J90" s="19" t="s">
        <v>169</v>
      </c>
      <c r="K90" s="20">
        <f t="shared" si="3"/>
        <v>16.5</v>
      </c>
      <c r="L90" s="20"/>
      <c r="M90" s="20"/>
      <c r="N90" s="20"/>
      <c r="O90" s="20">
        <v>16.5</v>
      </c>
      <c r="P90" s="21"/>
    </row>
    <row r="91" s="6" customFormat="1" ht="37.5" spans="1:16">
      <c r="A91" s="18">
        <v>45</v>
      </c>
      <c r="B91" s="18" t="s">
        <v>218</v>
      </c>
      <c r="C91" s="18" t="s">
        <v>185</v>
      </c>
      <c r="D91" s="19" t="s">
        <v>168</v>
      </c>
      <c r="E91" s="20">
        <f t="shared" si="2"/>
        <v>59.5</v>
      </c>
      <c r="F91" s="20">
        <v>25.5</v>
      </c>
      <c r="G91" s="20">
        <v>34</v>
      </c>
      <c r="H91" s="20"/>
      <c r="I91" s="22"/>
      <c r="J91" s="19" t="s">
        <v>168</v>
      </c>
      <c r="K91" s="20">
        <f t="shared" si="3"/>
        <v>59.5</v>
      </c>
      <c r="L91" s="20">
        <v>25.5</v>
      </c>
      <c r="M91" s="20">
        <v>34</v>
      </c>
      <c r="N91" s="20"/>
      <c r="O91" s="22"/>
      <c r="P91" s="27" t="s">
        <v>297</v>
      </c>
    </row>
    <row r="92" s="6" customFormat="1" ht="37.5" spans="1:16">
      <c r="A92" s="18"/>
      <c r="B92" s="18"/>
      <c r="C92" s="18"/>
      <c r="D92" s="19" t="s">
        <v>186</v>
      </c>
      <c r="E92" s="20">
        <f t="shared" si="2"/>
        <v>0</v>
      </c>
      <c r="F92" s="20"/>
      <c r="G92" s="20"/>
      <c r="H92" s="20"/>
      <c r="I92" s="22"/>
      <c r="J92" s="19" t="s">
        <v>186</v>
      </c>
      <c r="K92" s="20">
        <f t="shared" si="3"/>
        <v>7.76</v>
      </c>
      <c r="L92" s="23"/>
      <c r="M92" s="20"/>
      <c r="N92" s="25">
        <v>7.76</v>
      </c>
      <c r="O92" s="20"/>
      <c r="P92" s="27"/>
    </row>
    <row r="93" s="6" customFormat="1" ht="37.5" spans="1:16">
      <c r="A93" s="18"/>
      <c r="B93" s="18"/>
      <c r="C93" s="18"/>
      <c r="D93" s="19" t="s">
        <v>169</v>
      </c>
      <c r="E93" s="20">
        <f t="shared" si="2"/>
        <v>25.5</v>
      </c>
      <c r="F93" s="20"/>
      <c r="G93" s="20"/>
      <c r="H93" s="20"/>
      <c r="I93" s="20">
        <v>25.5</v>
      </c>
      <c r="J93" s="19" t="s">
        <v>169</v>
      </c>
      <c r="K93" s="20">
        <f t="shared" si="3"/>
        <v>17.74</v>
      </c>
      <c r="L93" s="23"/>
      <c r="M93" s="20"/>
      <c r="N93" s="22"/>
      <c r="O93" s="20">
        <v>17.74</v>
      </c>
      <c r="P93" s="27"/>
    </row>
    <row r="94" s="6" customFormat="1" ht="56.25" spans="1:16">
      <c r="A94" s="18">
        <v>46</v>
      </c>
      <c r="B94" s="19" t="s">
        <v>219</v>
      </c>
      <c r="C94" s="19" t="s">
        <v>185</v>
      </c>
      <c r="D94" s="19" t="s">
        <v>169</v>
      </c>
      <c r="E94" s="20">
        <f t="shared" si="2"/>
        <v>14.48</v>
      </c>
      <c r="F94" s="20"/>
      <c r="G94" s="20"/>
      <c r="H94" s="20"/>
      <c r="I94" s="20">
        <v>14.48</v>
      </c>
      <c r="J94" s="19" t="s">
        <v>169</v>
      </c>
      <c r="K94" s="20">
        <f t="shared" si="3"/>
        <v>14.48</v>
      </c>
      <c r="L94" s="20"/>
      <c r="M94" s="20"/>
      <c r="N94" s="20"/>
      <c r="O94" s="20">
        <v>14.48</v>
      </c>
      <c r="P94" s="27"/>
    </row>
    <row r="95" s="6" customFormat="1" ht="56.25" spans="1:16">
      <c r="A95" s="18">
        <v>47</v>
      </c>
      <c r="B95" s="19" t="s">
        <v>220</v>
      </c>
      <c r="C95" s="19" t="s">
        <v>185</v>
      </c>
      <c r="D95" s="19" t="s">
        <v>186</v>
      </c>
      <c r="E95" s="20">
        <f t="shared" si="2"/>
        <v>10</v>
      </c>
      <c r="F95" s="20"/>
      <c r="G95" s="20"/>
      <c r="H95" s="20">
        <v>10</v>
      </c>
      <c r="I95" s="20"/>
      <c r="J95" s="19" t="s">
        <v>186</v>
      </c>
      <c r="K95" s="20">
        <f t="shared" si="3"/>
        <v>10</v>
      </c>
      <c r="L95" s="20"/>
      <c r="M95" s="20"/>
      <c r="N95" s="20">
        <v>10</v>
      </c>
      <c r="O95" s="20"/>
      <c r="P95" s="27"/>
    </row>
    <row r="96" s="6" customFormat="1" ht="56.25" spans="1:16">
      <c r="A96" s="18">
        <v>48</v>
      </c>
      <c r="B96" s="19" t="s">
        <v>221</v>
      </c>
      <c r="C96" s="19" t="s">
        <v>185</v>
      </c>
      <c r="D96" s="19" t="s">
        <v>186</v>
      </c>
      <c r="E96" s="20">
        <f t="shared" si="2"/>
        <v>10</v>
      </c>
      <c r="F96" s="20"/>
      <c r="G96" s="20"/>
      <c r="H96" s="20">
        <v>10</v>
      </c>
      <c r="I96" s="20"/>
      <c r="J96" s="19" t="s">
        <v>186</v>
      </c>
      <c r="K96" s="20">
        <f t="shared" si="3"/>
        <v>10</v>
      </c>
      <c r="L96" s="20"/>
      <c r="M96" s="20"/>
      <c r="N96" s="20">
        <v>10</v>
      </c>
      <c r="O96" s="20"/>
      <c r="P96" s="27"/>
    </row>
    <row r="97" s="6" customFormat="1" ht="56.25" spans="1:16">
      <c r="A97" s="18">
        <v>48</v>
      </c>
      <c r="B97" s="19" t="s">
        <v>222</v>
      </c>
      <c r="C97" s="19" t="s">
        <v>185</v>
      </c>
      <c r="D97" s="19" t="s">
        <v>186</v>
      </c>
      <c r="E97" s="20">
        <f t="shared" si="2"/>
        <v>10</v>
      </c>
      <c r="F97" s="20"/>
      <c r="G97" s="20"/>
      <c r="H97" s="20">
        <v>10</v>
      </c>
      <c r="I97" s="20"/>
      <c r="J97" s="19" t="s">
        <v>186</v>
      </c>
      <c r="K97" s="20">
        <f t="shared" si="3"/>
        <v>10</v>
      </c>
      <c r="L97" s="20"/>
      <c r="M97" s="20"/>
      <c r="N97" s="20">
        <v>10</v>
      </c>
      <c r="O97" s="20"/>
      <c r="P97" s="27"/>
    </row>
    <row r="98" s="6" customFormat="1" ht="56.25" spans="1:16">
      <c r="A98" s="18">
        <v>50</v>
      </c>
      <c r="B98" s="19" t="s">
        <v>223</v>
      </c>
      <c r="C98" s="19" t="s">
        <v>185</v>
      </c>
      <c r="D98" s="19" t="s">
        <v>186</v>
      </c>
      <c r="E98" s="20">
        <f t="shared" si="2"/>
        <v>10</v>
      </c>
      <c r="F98" s="20"/>
      <c r="G98" s="20"/>
      <c r="H98" s="20">
        <v>10</v>
      </c>
      <c r="I98" s="20"/>
      <c r="J98" s="19" t="s">
        <v>186</v>
      </c>
      <c r="K98" s="20">
        <f t="shared" si="3"/>
        <v>10</v>
      </c>
      <c r="L98" s="20"/>
      <c r="M98" s="20"/>
      <c r="N98" s="20">
        <v>10</v>
      </c>
      <c r="O98" s="20"/>
      <c r="P98" s="27"/>
    </row>
    <row r="99" s="6" customFormat="1" ht="56.25" spans="1:16">
      <c r="A99" s="18">
        <v>51</v>
      </c>
      <c r="B99" s="19" t="s">
        <v>224</v>
      </c>
      <c r="C99" s="19" t="s">
        <v>185</v>
      </c>
      <c r="D99" s="19" t="s">
        <v>186</v>
      </c>
      <c r="E99" s="20">
        <f t="shared" si="2"/>
        <v>10</v>
      </c>
      <c r="F99" s="20"/>
      <c r="G99" s="20"/>
      <c r="H99" s="20">
        <v>10</v>
      </c>
      <c r="I99" s="20"/>
      <c r="J99" s="19" t="s">
        <v>186</v>
      </c>
      <c r="K99" s="20">
        <f t="shared" si="3"/>
        <v>10</v>
      </c>
      <c r="L99" s="20"/>
      <c r="M99" s="20"/>
      <c r="N99" s="20">
        <v>10</v>
      </c>
      <c r="O99" s="20"/>
      <c r="P99" s="27"/>
    </row>
    <row r="100" s="6" customFormat="1" ht="56.25" spans="1:16">
      <c r="A100" s="18">
        <v>52</v>
      </c>
      <c r="B100" s="19" t="s">
        <v>225</v>
      </c>
      <c r="C100" s="19" t="s">
        <v>185</v>
      </c>
      <c r="D100" s="19" t="s">
        <v>186</v>
      </c>
      <c r="E100" s="20">
        <f t="shared" si="2"/>
        <v>10</v>
      </c>
      <c r="F100" s="20"/>
      <c r="G100" s="20"/>
      <c r="H100" s="20">
        <v>10</v>
      </c>
      <c r="I100" s="20"/>
      <c r="J100" s="19" t="s">
        <v>186</v>
      </c>
      <c r="K100" s="20">
        <f t="shared" si="3"/>
        <v>10</v>
      </c>
      <c r="L100" s="20"/>
      <c r="M100" s="20"/>
      <c r="N100" s="20">
        <v>10</v>
      </c>
      <c r="O100" s="20"/>
      <c r="P100" s="27"/>
    </row>
    <row r="101" s="6" customFormat="1" ht="56.25" spans="1:16">
      <c r="A101" s="18">
        <v>53</v>
      </c>
      <c r="B101" s="19" t="s">
        <v>226</v>
      </c>
      <c r="C101" s="19" t="s">
        <v>185</v>
      </c>
      <c r="D101" s="19" t="s">
        <v>186</v>
      </c>
      <c r="E101" s="20">
        <f t="shared" si="2"/>
        <v>10</v>
      </c>
      <c r="F101" s="20"/>
      <c r="G101" s="20"/>
      <c r="H101" s="20">
        <v>10</v>
      </c>
      <c r="I101" s="20"/>
      <c r="J101" s="19" t="s">
        <v>186</v>
      </c>
      <c r="K101" s="20">
        <f t="shared" si="3"/>
        <v>10</v>
      </c>
      <c r="L101" s="20"/>
      <c r="M101" s="20"/>
      <c r="N101" s="20">
        <v>10</v>
      </c>
      <c r="O101" s="20"/>
      <c r="P101" s="27"/>
    </row>
    <row r="102" s="6" customFormat="1" ht="37.5" spans="1:16">
      <c r="A102" s="18">
        <v>54</v>
      </c>
      <c r="B102" s="19" t="s">
        <v>87</v>
      </c>
      <c r="C102" s="19" t="s">
        <v>185</v>
      </c>
      <c r="D102" s="19" t="s">
        <v>186</v>
      </c>
      <c r="E102" s="20">
        <f t="shared" si="2"/>
        <v>10</v>
      </c>
      <c r="F102" s="20"/>
      <c r="G102" s="20"/>
      <c r="H102" s="20">
        <v>10</v>
      </c>
      <c r="I102" s="20"/>
      <c r="J102" s="19" t="s">
        <v>186</v>
      </c>
      <c r="K102" s="20">
        <f t="shared" si="3"/>
        <v>10</v>
      </c>
      <c r="L102" s="20"/>
      <c r="M102" s="20"/>
      <c r="N102" s="20">
        <v>10</v>
      </c>
      <c r="O102" s="20"/>
      <c r="P102" s="27"/>
    </row>
    <row r="103" s="6" customFormat="1" ht="56.25" spans="1:16">
      <c r="A103" s="18">
        <v>55</v>
      </c>
      <c r="B103" s="19" t="s">
        <v>227</v>
      </c>
      <c r="C103" s="19" t="s">
        <v>185</v>
      </c>
      <c r="D103" s="19" t="s">
        <v>186</v>
      </c>
      <c r="E103" s="20">
        <f t="shared" si="2"/>
        <v>10</v>
      </c>
      <c r="F103" s="20"/>
      <c r="G103" s="20"/>
      <c r="H103" s="20">
        <v>10</v>
      </c>
      <c r="I103" s="20"/>
      <c r="J103" s="19" t="s">
        <v>186</v>
      </c>
      <c r="K103" s="20">
        <f t="shared" si="3"/>
        <v>10</v>
      </c>
      <c r="L103" s="20"/>
      <c r="M103" s="20"/>
      <c r="N103" s="20">
        <v>10</v>
      </c>
      <c r="O103" s="20"/>
      <c r="P103" s="27"/>
    </row>
    <row r="104" s="6" customFormat="1" ht="56.25" spans="1:16">
      <c r="A104" s="18">
        <v>56</v>
      </c>
      <c r="B104" s="19" t="s">
        <v>228</v>
      </c>
      <c r="C104" s="19" t="s">
        <v>185</v>
      </c>
      <c r="D104" s="19" t="s">
        <v>186</v>
      </c>
      <c r="E104" s="20">
        <f t="shared" si="2"/>
        <v>10</v>
      </c>
      <c r="F104" s="20"/>
      <c r="G104" s="20"/>
      <c r="H104" s="20">
        <v>10</v>
      </c>
      <c r="I104" s="20"/>
      <c r="J104" s="19" t="s">
        <v>186</v>
      </c>
      <c r="K104" s="20">
        <f t="shared" si="3"/>
        <v>10</v>
      </c>
      <c r="L104" s="20"/>
      <c r="M104" s="20"/>
      <c r="N104" s="20">
        <v>10</v>
      </c>
      <c r="O104" s="20"/>
      <c r="P104" s="27"/>
    </row>
    <row r="105" s="6" customFormat="1" ht="56.25" spans="1:16">
      <c r="A105" s="18">
        <v>57</v>
      </c>
      <c r="B105" s="19" t="s">
        <v>229</v>
      </c>
      <c r="C105" s="19" t="s">
        <v>185</v>
      </c>
      <c r="D105" s="19" t="s">
        <v>186</v>
      </c>
      <c r="E105" s="20">
        <f t="shared" si="2"/>
        <v>10</v>
      </c>
      <c r="F105" s="20"/>
      <c r="G105" s="20"/>
      <c r="H105" s="20">
        <v>10</v>
      </c>
      <c r="I105" s="20"/>
      <c r="J105" s="19" t="s">
        <v>186</v>
      </c>
      <c r="K105" s="20">
        <f t="shared" si="3"/>
        <v>10</v>
      </c>
      <c r="L105" s="20"/>
      <c r="M105" s="20"/>
      <c r="N105" s="20">
        <v>10</v>
      </c>
      <c r="O105" s="20"/>
      <c r="P105" s="27"/>
    </row>
    <row r="106" s="6" customFormat="1" ht="37.5" spans="1:16">
      <c r="A106" s="18">
        <v>58</v>
      </c>
      <c r="B106" s="19" t="s">
        <v>230</v>
      </c>
      <c r="C106" s="19" t="s">
        <v>185</v>
      </c>
      <c r="D106" s="19" t="s">
        <v>186</v>
      </c>
      <c r="E106" s="20">
        <f t="shared" si="2"/>
        <v>10</v>
      </c>
      <c r="F106" s="20"/>
      <c r="G106" s="20"/>
      <c r="H106" s="20">
        <v>10</v>
      </c>
      <c r="I106" s="20"/>
      <c r="J106" s="19" t="s">
        <v>186</v>
      </c>
      <c r="K106" s="20">
        <f t="shared" si="3"/>
        <v>10</v>
      </c>
      <c r="L106" s="20"/>
      <c r="M106" s="20"/>
      <c r="N106" s="20">
        <v>10</v>
      </c>
      <c r="O106" s="20"/>
      <c r="P106" s="27"/>
    </row>
    <row r="107" s="6" customFormat="1" ht="56.25" spans="1:16">
      <c r="A107" s="18">
        <v>59</v>
      </c>
      <c r="B107" s="19" t="s">
        <v>231</v>
      </c>
      <c r="C107" s="19" t="s">
        <v>185</v>
      </c>
      <c r="D107" s="19" t="s">
        <v>186</v>
      </c>
      <c r="E107" s="20">
        <f t="shared" si="2"/>
        <v>10</v>
      </c>
      <c r="F107" s="20"/>
      <c r="G107" s="20"/>
      <c r="H107" s="20">
        <v>10</v>
      </c>
      <c r="I107" s="20"/>
      <c r="J107" s="19" t="s">
        <v>186</v>
      </c>
      <c r="K107" s="20">
        <f t="shared" si="3"/>
        <v>10</v>
      </c>
      <c r="L107" s="20"/>
      <c r="M107" s="20"/>
      <c r="N107" s="20">
        <v>10</v>
      </c>
      <c r="O107" s="20"/>
      <c r="P107" s="27"/>
    </row>
    <row r="108" s="6" customFormat="1" ht="37.5" spans="1:16">
      <c r="A108" s="18">
        <v>60</v>
      </c>
      <c r="B108" s="18" t="s">
        <v>232</v>
      </c>
      <c r="C108" s="18" t="s">
        <v>167</v>
      </c>
      <c r="D108" s="19" t="s">
        <v>168</v>
      </c>
      <c r="E108" s="20">
        <f t="shared" si="2"/>
        <v>300</v>
      </c>
      <c r="F108" s="20">
        <v>120</v>
      </c>
      <c r="G108" s="20">
        <v>180</v>
      </c>
      <c r="H108" s="20"/>
      <c r="I108" s="22"/>
      <c r="J108" s="19" t="s">
        <v>168</v>
      </c>
      <c r="K108" s="20">
        <f t="shared" si="3"/>
        <v>300</v>
      </c>
      <c r="L108" s="20">
        <v>120</v>
      </c>
      <c r="M108" s="20">
        <v>180</v>
      </c>
      <c r="N108" s="20"/>
      <c r="O108" s="22"/>
      <c r="P108" s="26" t="s">
        <v>302</v>
      </c>
    </row>
    <row r="109" s="6" customFormat="1" ht="37.5" spans="1:16">
      <c r="A109" s="18"/>
      <c r="B109" s="18"/>
      <c r="C109" s="18"/>
      <c r="D109" s="19" t="s">
        <v>169</v>
      </c>
      <c r="E109" s="20">
        <f t="shared" si="2"/>
        <v>100</v>
      </c>
      <c r="F109" s="20"/>
      <c r="G109" s="20"/>
      <c r="H109" s="20"/>
      <c r="I109" s="20">
        <v>100</v>
      </c>
      <c r="J109" s="19" t="s">
        <v>169</v>
      </c>
      <c r="K109" s="20">
        <f t="shared" si="3"/>
        <v>100</v>
      </c>
      <c r="L109" s="20"/>
      <c r="M109" s="20"/>
      <c r="N109" s="20"/>
      <c r="O109" s="20">
        <v>100</v>
      </c>
      <c r="P109" s="26"/>
    </row>
    <row r="110" s="6" customFormat="1" ht="56.25" spans="1:16">
      <c r="A110" s="18">
        <v>61</v>
      </c>
      <c r="B110" s="19" t="s">
        <v>233</v>
      </c>
      <c r="C110" s="19" t="s">
        <v>167</v>
      </c>
      <c r="D110" s="19" t="s">
        <v>168</v>
      </c>
      <c r="E110" s="20">
        <f t="shared" si="2"/>
        <v>170</v>
      </c>
      <c r="F110" s="20">
        <v>140</v>
      </c>
      <c r="G110" s="20">
        <v>30</v>
      </c>
      <c r="H110" s="20"/>
      <c r="I110" s="20"/>
      <c r="J110" s="19" t="s">
        <v>168</v>
      </c>
      <c r="K110" s="20">
        <f t="shared" si="3"/>
        <v>170</v>
      </c>
      <c r="L110" s="20">
        <v>140</v>
      </c>
      <c r="M110" s="20">
        <v>30</v>
      </c>
      <c r="N110" s="20"/>
      <c r="O110" s="20"/>
      <c r="P110" s="27"/>
    </row>
    <row r="111" s="6" customFormat="1" ht="37.5" spans="1:16">
      <c r="A111" s="18">
        <v>62</v>
      </c>
      <c r="B111" s="18" t="s">
        <v>234</v>
      </c>
      <c r="C111" s="18" t="s">
        <v>167</v>
      </c>
      <c r="D111" s="19" t="s">
        <v>168</v>
      </c>
      <c r="E111" s="20">
        <f t="shared" si="2"/>
        <v>200</v>
      </c>
      <c r="F111" s="20">
        <v>170</v>
      </c>
      <c r="G111" s="20">
        <v>30</v>
      </c>
      <c r="H111" s="20"/>
      <c r="I111" s="22"/>
      <c r="J111" s="19" t="s">
        <v>168</v>
      </c>
      <c r="K111" s="20">
        <f t="shared" si="3"/>
        <v>200</v>
      </c>
      <c r="L111" s="20">
        <v>170</v>
      </c>
      <c r="M111" s="20">
        <v>30</v>
      </c>
      <c r="N111" s="20"/>
      <c r="O111" s="22"/>
      <c r="P111" s="21"/>
    </row>
    <row r="112" s="6" customFormat="1" ht="37.5" spans="1:16">
      <c r="A112" s="18"/>
      <c r="B112" s="18"/>
      <c r="C112" s="18"/>
      <c r="D112" s="19" t="s">
        <v>169</v>
      </c>
      <c r="E112" s="20">
        <f t="shared" si="2"/>
        <v>60</v>
      </c>
      <c r="F112" s="20"/>
      <c r="G112" s="20"/>
      <c r="H112" s="20"/>
      <c r="I112" s="20">
        <v>60</v>
      </c>
      <c r="J112" s="19" t="s">
        <v>169</v>
      </c>
      <c r="K112" s="20">
        <f t="shared" si="3"/>
        <v>60</v>
      </c>
      <c r="L112" s="20"/>
      <c r="M112" s="20"/>
      <c r="N112" s="20"/>
      <c r="O112" s="20">
        <v>60</v>
      </c>
      <c r="P112" s="21"/>
    </row>
    <row r="113" s="6" customFormat="1" ht="37.5" spans="1:239">
      <c r="A113" s="18">
        <v>63</v>
      </c>
      <c r="B113" s="19" t="s">
        <v>235</v>
      </c>
      <c r="C113" s="19" t="s">
        <v>167</v>
      </c>
      <c r="D113" s="19" t="s">
        <v>168</v>
      </c>
      <c r="E113" s="20">
        <f t="shared" si="2"/>
        <v>80</v>
      </c>
      <c r="F113" s="20">
        <v>80</v>
      </c>
      <c r="G113" s="20"/>
      <c r="H113" s="20"/>
      <c r="I113" s="20"/>
      <c r="J113" s="19" t="s">
        <v>168</v>
      </c>
      <c r="K113" s="20">
        <f t="shared" si="3"/>
        <v>80</v>
      </c>
      <c r="L113" s="20">
        <v>80</v>
      </c>
      <c r="M113" s="20"/>
      <c r="N113" s="20"/>
      <c r="O113" s="20"/>
      <c r="P113" s="27"/>
    </row>
    <row r="114" s="6" customFormat="1" ht="56.25" spans="1:239">
      <c r="A114" s="18">
        <v>64</v>
      </c>
      <c r="B114" s="19" t="s">
        <v>236</v>
      </c>
      <c r="C114" s="19" t="s">
        <v>185</v>
      </c>
      <c r="D114" s="19" t="s">
        <v>168</v>
      </c>
      <c r="E114" s="20">
        <f t="shared" si="2"/>
        <v>9.7</v>
      </c>
      <c r="F114" s="20">
        <v>9.7</v>
      </c>
      <c r="G114" s="20"/>
      <c r="H114" s="20"/>
      <c r="I114" s="20"/>
      <c r="J114" s="19" t="s">
        <v>168</v>
      </c>
      <c r="K114" s="20">
        <f t="shared" si="3"/>
        <v>9.7</v>
      </c>
      <c r="L114" s="20">
        <v>9.7</v>
      </c>
      <c r="M114" s="20"/>
      <c r="N114" s="20"/>
      <c r="O114" s="20"/>
      <c r="P114" s="27"/>
    </row>
    <row r="115" s="6" customFormat="1" ht="56.25" spans="1:239">
      <c r="A115" s="18">
        <v>65</v>
      </c>
      <c r="B115" s="19" t="s">
        <v>237</v>
      </c>
      <c r="C115" s="19" t="s">
        <v>185</v>
      </c>
      <c r="D115" s="19" t="s">
        <v>169</v>
      </c>
      <c r="E115" s="20">
        <f t="shared" si="2"/>
        <v>10</v>
      </c>
      <c r="F115" s="20"/>
      <c r="G115" s="20"/>
      <c r="H115" s="20"/>
      <c r="I115" s="20">
        <v>10</v>
      </c>
      <c r="J115" s="19" t="s">
        <v>169</v>
      </c>
      <c r="K115" s="20">
        <f t="shared" si="3"/>
        <v>10</v>
      </c>
      <c r="L115" s="20"/>
      <c r="M115" s="20"/>
      <c r="N115" s="20"/>
      <c r="O115" s="20">
        <v>10</v>
      </c>
      <c r="P115" s="26" t="s">
        <v>298</v>
      </c>
    </row>
    <row r="116" s="6" customFormat="1" ht="56.25" spans="1:239">
      <c r="A116" s="18">
        <v>66</v>
      </c>
      <c r="B116" s="19" t="s">
        <v>238</v>
      </c>
      <c r="C116" s="19" t="s">
        <v>185</v>
      </c>
      <c r="D116" s="19" t="s">
        <v>169</v>
      </c>
      <c r="E116" s="20">
        <f t="shared" si="2"/>
        <v>10</v>
      </c>
      <c r="F116" s="20"/>
      <c r="G116" s="20"/>
      <c r="H116" s="20"/>
      <c r="I116" s="20">
        <v>10</v>
      </c>
      <c r="J116" s="19" t="s">
        <v>169</v>
      </c>
      <c r="K116" s="20">
        <f t="shared" si="3"/>
        <v>10</v>
      </c>
      <c r="L116" s="20"/>
      <c r="M116" s="20"/>
      <c r="N116" s="20"/>
      <c r="O116" s="20">
        <v>10</v>
      </c>
      <c r="P116" s="26" t="s">
        <v>298</v>
      </c>
    </row>
    <row r="117" s="6" customFormat="1" ht="56.25" spans="1:239">
      <c r="A117" s="18">
        <v>67</v>
      </c>
      <c r="B117" s="19" t="s">
        <v>239</v>
      </c>
      <c r="C117" s="19" t="s">
        <v>185</v>
      </c>
      <c r="D117" s="19" t="s">
        <v>169</v>
      </c>
      <c r="E117" s="20">
        <f t="shared" si="2"/>
        <v>10</v>
      </c>
      <c r="F117" s="20"/>
      <c r="G117" s="20"/>
      <c r="H117" s="20"/>
      <c r="I117" s="20">
        <v>10</v>
      </c>
      <c r="J117" s="19" t="s">
        <v>169</v>
      </c>
      <c r="K117" s="20">
        <f t="shared" si="3"/>
        <v>10</v>
      </c>
      <c r="L117" s="20"/>
      <c r="M117" s="20"/>
      <c r="N117" s="20"/>
      <c r="O117" s="20">
        <v>10</v>
      </c>
      <c r="P117" s="26" t="s">
        <v>298</v>
      </c>
    </row>
    <row r="118" s="6" customFormat="1" ht="37.5" spans="1:239">
      <c r="A118" s="18">
        <v>68</v>
      </c>
      <c r="B118" s="19" t="s">
        <v>240</v>
      </c>
      <c r="C118" s="19" t="s">
        <v>241</v>
      </c>
      <c r="D118" s="19" t="s">
        <v>169</v>
      </c>
      <c r="E118" s="20">
        <f t="shared" si="2"/>
        <v>20</v>
      </c>
      <c r="F118" s="20"/>
      <c r="G118" s="20"/>
      <c r="H118" s="20"/>
      <c r="I118" s="20">
        <v>20</v>
      </c>
      <c r="J118" s="19" t="s">
        <v>169</v>
      </c>
      <c r="K118" s="20">
        <f t="shared" si="3"/>
        <v>20</v>
      </c>
      <c r="L118" s="20"/>
      <c r="M118" s="20"/>
      <c r="N118" s="20"/>
      <c r="O118" s="20">
        <v>20</v>
      </c>
      <c r="P118" s="27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</row>
    <row r="119" s="6" customFormat="1" ht="40" customHeight="1" spans="1:239">
      <c r="A119" s="18">
        <v>69</v>
      </c>
      <c r="B119" s="18" t="s">
        <v>242</v>
      </c>
      <c r="C119" s="18" t="s">
        <v>167</v>
      </c>
      <c r="D119" s="19" t="s">
        <v>168</v>
      </c>
      <c r="E119" s="20">
        <f t="shared" si="2"/>
        <v>1620</v>
      </c>
      <c r="F119" s="20">
        <v>920</v>
      </c>
      <c r="G119" s="20">
        <v>700</v>
      </c>
      <c r="H119" s="20"/>
      <c r="I119" s="22"/>
      <c r="J119" s="19" t="s">
        <v>168</v>
      </c>
      <c r="K119" s="20">
        <f t="shared" si="3"/>
        <v>1514.249181</v>
      </c>
      <c r="L119" s="20">
        <v>836.977909</v>
      </c>
      <c r="M119" s="20">
        <v>677.271272</v>
      </c>
      <c r="N119" s="20"/>
      <c r="O119" s="20"/>
      <c r="P119" s="26" t="s">
        <v>316</v>
      </c>
    </row>
    <row r="120" s="6" customFormat="1" ht="40" customHeight="1" spans="1:239">
      <c r="A120" s="18"/>
      <c r="B120" s="18"/>
      <c r="C120" s="18"/>
      <c r="D120" s="19" t="s">
        <v>174</v>
      </c>
      <c r="E120" s="20"/>
      <c r="F120" s="20"/>
      <c r="G120" s="20"/>
      <c r="H120" s="20"/>
      <c r="I120" s="22"/>
      <c r="J120" s="19" t="s">
        <v>174</v>
      </c>
      <c r="K120" s="20">
        <f t="shared" si="3"/>
        <v>67</v>
      </c>
      <c r="L120" s="20">
        <v>67</v>
      </c>
      <c r="M120" s="20"/>
      <c r="N120" s="20"/>
      <c r="O120" s="20"/>
      <c r="P120" s="26"/>
    </row>
    <row r="121" s="6" customFormat="1" ht="40" customHeight="1" spans="1:239">
      <c r="A121" s="18"/>
      <c r="B121" s="18"/>
      <c r="C121" s="18"/>
      <c r="D121" s="19" t="s">
        <v>186</v>
      </c>
      <c r="E121" s="20"/>
      <c r="F121" s="20"/>
      <c r="G121" s="20"/>
      <c r="H121" s="20"/>
      <c r="I121" s="22"/>
      <c r="J121" s="19" t="s">
        <v>186</v>
      </c>
      <c r="K121" s="20">
        <f t="shared" si="3"/>
        <v>22.728728</v>
      </c>
      <c r="L121" s="20"/>
      <c r="M121" s="20"/>
      <c r="N121" s="25">
        <v>22.728728</v>
      </c>
      <c r="O121" s="20"/>
      <c r="P121" s="26"/>
    </row>
    <row r="122" s="6" customFormat="1" ht="40" customHeight="1" spans="1:239">
      <c r="A122" s="18"/>
      <c r="B122" s="18"/>
      <c r="C122" s="18"/>
      <c r="D122" s="19" t="s">
        <v>169</v>
      </c>
      <c r="E122" s="20">
        <f t="shared" ref="E122:E150" si="4">F122+G122+H122+I122</f>
        <v>130</v>
      </c>
      <c r="F122" s="20"/>
      <c r="G122" s="20"/>
      <c r="H122" s="20"/>
      <c r="I122" s="20">
        <v>130</v>
      </c>
      <c r="J122" s="19" t="s">
        <v>169</v>
      </c>
      <c r="K122" s="20">
        <f t="shared" si="3"/>
        <v>146.022091</v>
      </c>
      <c r="L122" s="20"/>
      <c r="M122" s="20"/>
      <c r="N122" s="20"/>
      <c r="O122" s="20">
        <v>146.022091</v>
      </c>
      <c r="P122" s="26"/>
    </row>
    <row r="123" s="6" customFormat="1" ht="37.5" spans="1:239">
      <c r="A123" s="18">
        <v>70</v>
      </c>
      <c r="B123" s="18" t="s">
        <v>243</v>
      </c>
      <c r="C123" s="18" t="s">
        <v>185</v>
      </c>
      <c r="D123" s="19" t="s">
        <v>168</v>
      </c>
      <c r="E123" s="20">
        <f t="shared" si="4"/>
        <v>15</v>
      </c>
      <c r="F123" s="20">
        <v>15</v>
      </c>
      <c r="G123" s="20"/>
      <c r="H123" s="22"/>
      <c r="I123" s="20"/>
      <c r="J123" s="19" t="s">
        <v>168</v>
      </c>
      <c r="K123" s="20">
        <f t="shared" si="3"/>
        <v>15</v>
      </c>
      <c r="L123" s="20">
        <v>15</v>
      </c>
      <c r="M123" s="20"/>
      <c r="N123" s="22"/>
      <c r="O123" s="20"/>
      <c r="P123" s="21"/>
    </row>
    <row r="124" s="6" customFormat="1" ht="37.5" spans="1:239">
      <c r="A124" s="18"/>
      <c r="B124" s="18"/>
      <c r="C124" s="18"/>
      <c r="D124" s="19" t="s">
        <v>186</v>
      </c>
      <c r="E124" s="20">
        <f t="shared" si="4"/>
        <v>35</v>
      </c>
      <c r="F124" s="20"/>
      <c r="G124" s="20"/>
      <c r="H124" s="20">
        <v>35</v>
      </c>
      <c r="I124" s="20"/>
      <c r="J124" s="19" t="s">
        <v>186</v>
      </c>
      <c r="K124" s="20">
        <f t="shared" si="3"/>
        <v>35</v>
      </c>
      <c r="L124" s="20"/>
      <c r="M124" s="20"/>
      <c r="N124" s="20">
        <v>35</v>
      </c>
      <c r="O124" s="20"/>
      <c r="P124" s="21"/>
    </row>
    <row r="125" s="6" customFormat="1" ht="56.25" spans="1:239">
      <c r="A125" s="18">
        <v>71</v>
      </c>
      <c r="B125" s="19" t="s">
        <v>244</v>
      </c>
      <c r="C125" s="19" t="s">
        <v>167</v>
      </c>
      <c r="D125" s="19" t="s">
        <v>168</v>
      </c>
      <c r="E125" s="20">
        <f t="shared" si="4"/>
        <v>300</v>
      </c>
      <c r="F125" s="20">
        <v>150</v>
      </c>
      <c r="G125" s="20">
        <v>150</v>
      </c>
      <c r="H125" s="20"/>
      <c r="I125" s="20"/>
      <c r="J125" s="19" t="s">
        <v>168</v>
      </c>
      <c r="K125" s="20">
        <f t="shared" si="3"/>
        <v>300</v>
      </c>
      <c r="L125" s="20">
        <v>150</v>
      </c>
      <c r="M125" s="20">
        <v>150</v>
      </c>
      <c r="N125" s="20"/>
      <c r="O125" s="20"/>
      <c r="P125" s="26" t="s">
        <v>304</v>
      </c>
    </row>
    <row r="126" s="6" customFormat="1" ht="37.5" spans="1:239">
      <c r="A126" s="18">
        <v>72</v>
      </c>
      <c r="B126" s="19" t="s">
        <v>245</v>
      </c>
      <c r="C126" s="19" t="s">
        <v>241</v>
      </c>
      <c r="D126" s="19" t="s">
        <v>168</v>
      </c>
      <c r="E126" s="20">
        <f t="shared" si="4"/>
        <v>6.7</v>
      </c>
      <c r="F126" s="20"/>
      <c r="G126" s="20">
        <v>6.7</v>
      </c>
      <c r="H126" s="20"/>
      <c r="I126" s="20"/>
      <c r="J126" s="19" t="s">
        <v>168</v>
      </c>
      <c r="K126" s="20">
        <f t="shared" si="3"/>
        <v>17.3</v>
      </c>
      <c r="L126" s="20"/>
      <c r="M126" s="25">
        <v>17.3</v>
      </c>
      <c r="N126" s="20"/>
      <c r="O126" s="20"/>
      <c r="P126" s="27"/>
    </row>
    <row r="127" s="6" customFormat="1" ht="39" customHeight="1" spans="1:239">
      <c r="A127" s="18">
        <v>73</v>
      </c>
      <c r="B127" s="18" t="s">
        <v>246</v>
      </c>
      <c r="C127" s="18" t="s">
        <v>167</v>
      </c>
      <c r="D127" s="19" t="s">
        <v>168</v>
      </c>
      <c r="E127" s="20">
        <f t="shared" si="4"/>
        <v>550</v>
      </c>
      <c r="F127" s="20">
        <v>350</v>
      </c>
      <c r="G127" s="20">
        <v>200</v>
      </c>
      <c r="H127" s="20"/>
      <c r="I127" s="22"/>
      <c r="J127" s="19" t="s">
        <v>168</v>
      </c>
      <c r="K127" s="20">
        <f t="shared" si="3"/>
        <v>550</v>
      </c>
      <c r="L127" s="20">
        <v>350</v>
      </c>
      <c r="M127" s="20">
        <v>200</v>
      </c>
      <c r="N127" s="20"/>
      <c r="O127" s="22"/>
      <c r="P127" s="26" t="s">
        <v>305</v>
      </c>
    </row>
    <row r="128" s="6" customFormat="1" ht="39" customHeight="1" spans="1:239">
      <c r="A128" s="18"/>
      <c r="B128" s="18"/>
      <c r="C128" s="18"/>
      <c r="D128" s="19" t="s">
        <v>174</v>
      </c>
      <c r="E128" s="20">
        <f t="shared" si="4"/>
        <v>288</v>
      </c>
      <c r="F128" s="20">
        <v>288</v>
      </c>
      <c r="G128" s="20"/>
      <c r="H128" s="20"/>
      <c r="I128" s="22"/>
      <c r="J128" s="19" t="s">
        <v>174</v>
      </c>
      <c r="K128" s="20">
        <f t="shared" si="3"/>
        <v>330</v>
      </c>
      <c r="L128" s="20">
        <v>330</v>
      </c>
      <c r="M128" s="20"/>
      <c r="N128" s="20"/>
      <c r="O128" s="22"/>
      <c r="P128" s="26"/>
    </row>
    <row r="129" s="6" customFormat="1" ht="39" customHeight="1" spans="1:16">
      <c r="A129" s="18"/>
      <c r="B129" s="18"/>
      <c r="C129" s="18"/>
      <c r="D129" s="19" t="s">
        <v>169</v>
      </c>
      <c r="E129" s="20">
        <f t="shared" si="4"/>
        <v>50</v>
      </c>
      <c r="F129" s="20"/>
      <c r="G129" s="20"/>
      <c r="H129" s="20"/>
      <c r="I129" s="20">
        <v>50</v>
      </c>
      <c r="J129" s="19" t="s">
        <v>169</v>
      </c>
      <c r="K129" s="20">
        <f t="shared" si="3"/>
        <v>50</v>
      </c>
      <c r="L129" s="20"/>
      <c r="M129" s="20"/>
      <c r="N129" s="20"/>
      <c r="O129" s="20">
        <v>50</v>
      </c>
      <c r="P129" s="26"/>
    </row>
    <row r="130" s="6" customFormat="1" ht="37.5" spans="1:16">
      <c r="A130" s="18">
        <v>74</v>
      </c>
      <c r="B130" s="18" t="s">
        <v>247</v>
      </c>
      <c r="C130" s="18" t="s">
        <v>167</v>
      </c>
      <c r="D130" s="19" t="s">
        <v>168</v>
      </c>
      <c r="E130" s="20">
        <f t="shared" si="4"/>
        <v>420</v>
      </c>
      <c r="F130" s="20">
        <v>420</v>
      </c>
      <c r="G130" s="20"/>
      <c r="H130" s="22"/>
      <c r="I130" s="20"/>
      <c r="J130" s="19" t="s">
        <v>168</v>
      </c>
      <c r="K130" s="20">
        <f t="shared" si="3"/>
        <v>420</v>
      </c>
      <c r="L130" s="20">
        <v>420</v>
      </c>
      <c r="M130" s="20"/>
      <c r="N130" s="22"/>
      <c r="O130" s="20"/>
      <c r="P130" s="26" t="s">
        <v>306</v>
      </c>
    </row>
    <row r="131" s="6" customFormat="1" ht="37.5" spans="1:16">
      <c r="A131" s="18"/>
      <c r="B131" s="18"/>
      <c r="C131" s="18"/>
      <c r="D131" s="19" t="s">
        <v>186</v>
      </c>
      <c r="E131" s="20">
        <f t="shared" si="4"/>
        <v>80</v>
      </c>
      <c r="F131" s="20"/>
      <c r="G131" s="20"/>
      <c r="H131" s="20">
        <v>80</v>
      </c>
      <c r="I131" s="20"/>
      <c r="J131" s="19" t="s">
        <v>186</v>
      </c>
      <c r="K131" s="20">
        <f t="shared" si="3"/>
        <v>80</v>
      </c>
      <c r="L131" s="20"/>
      <c r="M131" s="20"/>
      <c r="N131" s="20">
        <v>80</v>
      </c>
      <c r="O131" s="20"/>
      <c r="P131" s="27"/>
    </row>
    <row r="132" s="6" customFormat="1" ht="56.25" spans="1:16">
      <c r="A132" s="18">
        <v>75</v>
      </c>
      <c r="B132" s="19" t="s">
        <v>248</v>
      </c>
      <c r="C132" s="19" t="s">
        <v>167</v>
      </c>
      <c r="D132" s="19" t="s">
        <v>168</v>
      </c>
      <c r="E132" s="20">
        <f t="shared" si="4"/>
        <v>50</v>
      </c>
      <c r="F132" s="20"/>
      <c r="G132" s="20">
        <v>50</v>
      </c>
      <c r="H132" s="20"/>
      <c r="I132" s="20"/>
      <c r="J132" s="19" t="s">
        <v>168</v>
      </c>
      <c r="K132" s="20">
        <f t="shared" si="3"/>
        <v>50</v>
      </c>
      <c r="L132" s="20"/>
      <c r="M132" s="20">
        <v>50</v>
      </c>
      <c r="N132" s="20"/>
      <c r="O132" s="20"/>
      <c r="P132" s="27"/>
    </row>
    <row r="133" s="6" customFormat="1" ht="111" spans="1:16">
      <c r="A133" s="18">
        <v>76</v>
      </c>
      <c r="B133" s="19" t="s">
        <v>250</v>
      </c>
      <c r="C133" s="19" t="s">
        <v>167</v>
      </c>
      <c r="D133" s="19" t="s">
        <v>168</v>
      </c>
      <c r="E133" s="20">
        <f t="shared" si="4"/>
        <v>350</v>
      </c>
      <c r="F133" s="20">
        <v>340</v>
      </c>
      <c r="G133" s="20">
        <v>10</v>
      </c>
      <c r="H133" s="20"/>
      <c r="I133" s="20"/>
      <c r="J133" s="19" t="s">
        <v>168</v>
      </c>
      <c r="K133" s="20">
        <f t="shared" si="3"/>
        <v>350</v>
      </c>
      <c r="L133" s="20">
        <v>340</v>
      </c>
      <c r="M133" s="20">
        <v>10</v>
      </c>
      <c r="N133" s="20"/>
      <c r="O133" s="20"/>
      <c r="P133" s="26" t="s">
        <v>317</v>
      </c>
    </row>
    <row r="134" s="6" customFormat="1" ht="56.25" spans="1:16">
      <c r="A134" s="18">
        <v>77</v>
      </c>
      <c r="B134" s="19" t="s">
        <v>251</v>
      </c>
      <c r="C134" s="19" t="s">
        <v>185</v>
      </c>
      <c r="D134" s="19" t="s">
        <v>168</v>
      </c>
      <c r="E134" s="20">
        <f t="shared" si="4"/>
        <v>41</v>
      </c>
      <c r="F134" s="20">
        <v>41</v>
      </c>
      <c r="G134" s="20"/>
      <c r="H134" s="20"/>
      <c r="I134" s="20"/>
      <c r="J134" s="19" t="s">
        <v>168</v>
      </c>
      <c r="K134" s="20">
        <f t="shared" si="3"/>
        <v>36</v>
      </c>
      <c r="L134" s="20">
        <v>36</v>
      </c>
      <c r="M134" s="20"/>
      <c r="N134" s="20"/>
      <c r="O134" s="20"/>
      <c r="P134" s="27"/>
    </row>
    <row r="135" s="6" customFormat="1" ht="56.25" spans="1:16">
      <c r="A135" s="18">
        <v>78</v>
      </c>
      <c r="B135" s="19" t="s">
        <v>252</v>
      </c>
      <c r="C135" s="19" t="s">
        <v>185</v>
      </c>
      <c r="D135" s="19" t="s">
        <v>168</v>
      </c>
      <c r="E135" s="20">
        <f t="shared" si="4"/>
        <v>50</v>
      </c>
      <c r="F135" s="20">
        <v>50</v>
      </c>
      <c r="G135" s="20"/>
      <c r="H135" s="20"/>
      <c r="I135" s="20"/>
      <c r="J135" s="19" t="s">
        <v>168</v>
      </c>
      <c r="K135" s="20">
        <f t="shared" ref="K135:K152" si="5">L135+M135+N135+O135</f>
        <v>41.12</v>
      </c>
      <c r="L135" s="20">
        <v>41.12</v>
      </c>
      <c r="M135" s="20"/>
      <c r="N135" s="20"/>
      <c r="O135" s="20"/>
      <c r="P135" s="27"/>
    </row>
    <row r="136" s="1" customFormat="1" ht="37.5" spans="1:16">
      <c r="A136" s="19">
        <v>79</v>
      </c>
      <c r="B136" s="19" t="s">
        <v>253</v>
      </c>
      <c r="C136" s="19" t="s">
        <v>241</v>
      </c>
      <c r="D136" s="19" t="s">
        <v>168</v>
      </c>
      <c r="E136" s="29">
        <f t="shared" si="4"/>
        <v>25</v>
      </c>
      <c r="F136" s="29"/>
      <c r="G136" s="29">
        <v>25</v>
      </c>
      <c r="H136" s="29"/>
      <c r="I136" s="29"/>
      <c r="J136" s="19" t="s">
        <v>168</v>
      </c>
      <c r="K136" s="29">
        <f t="shared" si="5"/>
        <v>16.87</v>
      </c>
      <c r="L136" s="29"/>
      <c r="M136" s="29">
        <v>16.87</v>
      </c>
      <c r="N136" s="29"/>
      <c r="O136" s="29"/>
      <c r="P136" s="27"/>
    </row>
    <row r="137" s="6" customFormat="1" ht="37.5" spans="1:16">
      <c r="A137" s="18">
        <v>80</v>
      </c>
      <c r="B137" s="19" t="s">
        <v>255</v>
      </c>
      <c r="C137" s="19" t="s">
        <v>241</v>
      </c>
      <c r="D137" s="19" t="s">
        <v>168</v>
      </c>
      <c r="E137" s="20">
        <f t="shared" si="4"/>
        <v>20</v>
      </c>
      <c r="F137" s="20"/>
      <c r="G137" s="20">
        <v>20</v>
      </c>
      <c r="H137" s="20"/>
      <c r="I137" s="20"/>
      <c r="J137" s="19" t="s">
        <v>168</v>
      </c>
      <c r="K137" s="20">
        <f t="shared" si="5"/>
        <v>27.4</v>
      </c>
      <c r="L137" s="20"/>
      <c r="M137" s="20">
        <v>27.4</v>
      </c>
      <c r="N137" s="20"/>
      <c r="O137" s="20"/>
      <c r="P137" s="27"/>
    </row>
    <row r="138" s="6" customFormat="1" ht="37.5" spans="1:16">
      <c r="A138" s="18">
        <v>81</v>
      </c>
      <c r="B138" s="19" t="s">
        <v>256</v>
      </c>
      <c r="C138" s="19" t="s">
        <v>241</v>
      </c>
      <c r="D138" s="19" t="s">
        <v>168</v>
      </c>
      <c r="E138" s="20">
        <f t="shared" si="4"/>
        <v>31.7</v>
      </c>
      <c r="F138" s="20"/>
      <c r="G138" s="20">
        <v>31.7</v>
      </c>
      <c r="H138" s="20"/>
      <c r="I138" s="20"/>
      <c r="J138" s="19" t="s">
        <v>168</v>
      </c>
      <c r="K138" s="20">
        <f t="shared" si="5"/>
        <v>28.48</v>
      </c>
      <c r="L138" s="20"/>
      <c r="M138" s="20">
        <v>28.48</v>
      </c>
      <c r="N138" s="20"/>
      <c r="O138" s="20"/>
      <c r="P138" s="27"/>
    </row>
    <row r="139" s="6" customFormat="1" ht="96" spans="1:16">
      <c r="A139" s="18">
        <v>82</v>
      </c>
      <c r="B139" s="19" t="s">
        <v>258</v>
      </c>
      <c r="C139" s="19" t="s">
        <v>167</v>
      </c>
      <c r="D139" s="19" t="s">
        <v>168</v>
      </c>
      <c r="E139" s="20">
        <f t="shared" si="4"/>
        <v>400</v>
      </c>
      <c r="F139" s="20">
        <v>260</v>
      </c>
      <c r="G139" s="20">
        <v>140</v>
      </c>
      <c r="H139" s="20"/>
      <c r="I139" s="20"/>
      <c r="J139" s="19" t="s">
        <v>168</v>
      </c>
      <c r="K139" s="20">
        <f t="shared" si="5"/>
        <v>400</v>
      </c>
      <c r="L139" s="20">
        <v>260</v>
      </c>
      <c r="M139" s="20">
        <v>140</v>
      </c>
      <c r="N139" s="20"/>
      <c r="O139" s="20"/>
      <c r="P139" s="26" t="s">
        <v>309</v>
      </c>
    </row>
    <row r="140" s="6" customFormat="1" ht="37.5" spans="1:16">
      <c r="A140" s="18">
        <v>83</v>
      </c>
      <c r="B140" s="19" t="s">
        <v>259</v>
      </c>
      <c r="C140" s="19" t="s">
        <v>241</v>
      </c>
      <c r="D140" s="19" t="s">
        <v>168</v>
      </c>
      <c r="E140" s="20">
        <f t="shared" si="4"/>
        <v>14</v>
      </c>
      <c r="F140" s="20"/>
      <c r="G140" s="20">
        <v>14</v>
      </c>
      <c r="H140" s="20"/>
      <c r="I140" s="20"/>
      <c r="J140" s="19" t="s">
        <v>168</v>
      </c>
      <c r="K140" s="20">
        <f t="shared" si="5"/>
        <v>14</v>
      </c>
      <c r="L140" s="20"/>
      <c r="M140" s="20">
        <v>14</v>
      </c>
      <c r="N140" s="20"/>
      <c r="O140" s="20"/>
      <c r="P140" s="27"/>
    </row>
    <row r="141" s="6" customFormat="1" ht="37.5" spans="1:16">
      <c r="A141" s="18">
        <v>84</v>
      </c>
      <c r="B141" s="19" t="s">
        <v>260</v>
      </c>
      <c r="C141" s="19" t="s">
        <v>241</v>
      </c>
      <c r="D141" s="19" t="s">
        <v>168</v>
      </c>
      <c r="E141" s="20">
        <f t="shared" si="4"/>
        <v>50</v>
      </c>
      <c r="F141" s="20"/>
      <c r="G141" s="20">
        <v>50</v>
      </c>
      <c r="H141" s="20"/>
      <c r="I141" s="20"/>
      <c r="J141" s="19" t="s">
        <v>168</v>
      </c>
      <c r="K141" s="20">
        <f t="shared" si="5"/>
        <v>47.38</v>
      </c>
      <c r="L141" s="20"/>
      <c r="M141" s="20">
        <v>47.38</v>
      </c>
      <c r="N141" s="20"/>
      <c r="O141" s="20"/>
      <c r="P141" s="27"/>
    </row>
    <row r="142" s="6" customFormat="1" ht="37.5" spans="1:16">
      <c r="A142" s="18">
        <v>85</v>
      </c>
      <c r="B142" s="18" t="s">
        <v>261</v>
      </c>
      <c r="C142" s="18" t="s">
        <v>262</v>
      </c>
      <c r="D142" s="19" t="s">
        <v>168</v>
      </c>
      <c r="E142" s="20">
        <f t="shared" si="4"/>
        <v>9</v>
      </c>
      <c r="F142" s="20">
        <v>9</v>
      </c>
      <c r="G142" s="20"/>
      <c r="H142" s="20"/>
      <c r="I142" s="22"/>
      <c r="J142" s="19" t="s">
        <v>168</v>
      </c>
      <c r="K142" s="20">
        <f t="shared" si="5"/>
        <v>9</v>
      </c>
      <c r="L142" s="20">
        <v>9</v>
      </c>
      <c r="M142" s="20"/>
      <c r="N142" s="20"/>
      <c r="O142" s="22"/>
      <c r="P142" s="27"/>
    </row>
    <row r="143" s="6" customFormat="1" ht="37.5" spans="1:16">
      <c r="A143" s="18"/>
      <c r="B143" s="18"/>
      <c r="C143" s="18"/>
      <c r="D143" s="19" t="s">
        <v>169</v>
      </c>
      <c r="E143" s="20">
        <f t="shared" si="4"/>
        <v>1</v>
      </c>
      <c r="F143" s="20"/>
      <c r="G143" s="20"/>
      <c r="H143" s="20"/>
      <c r="I143" s="20">
        <v>1</v>
      </c>
      <c r="J143" s="19" t="s">
        <v>169</v>
      </c>
      <c r="K143" s="20">
        <f t="shared" si="5"/>
        <v>1</v>
      </c>
      <c r="L143" s="20"/>
      <c r="M143" s="20"/>
      <c r="N143" s="20"/>
      <c r="O143" s="20">
        <v>1</v>
      </c>
      <c r="P143" s="27"/>
    </row>
    <row r="144" s="1" customFormat="1" ht="37.5" spans="1:16">
      <c r="A144" s="19">
        <v>86</v>
      </c>
      <c r="B144" s="19" t="s">
        <v>263</v>
      </c>
      <c r="C144" s="19" t="s">
        <v>241</v>
      </c>
      <c r="D144" s="19" t="s">
        <v>168</v>
      </c>
      <c r="E144" s="29">
        <f t="shared" si="4"/>
        <v>80</v>
      </c>
      <c r="F144" s="29"/>
      <c r="G144" s="29">
        <v>80</v>
      </c>
      <c r="H144" s="29"/>
      <c r="I144" s="29"/>
      <c r="J144" s="19" t="s">
        <v>168</v>
      </c>
      <c r="K144" s="29">
        <f t="shared" si="5"/>
        <v>62.32</v>
      </c>
      <c r="L144" s="29"/>
      <c r="M144" s="29">
        <v>62.32</v>
      </c>
      <c r="N144" s="29"/>
      <c r="O144" s="29"/>
      <c r="P144" s="27"/>
    </row>
    <row r="145" s="6" customFormat="1" ht="37.5" spans="1:239">
      <c r="A145" s="18">
        <v>87</v>
      </c>
      <c r="B145" s="18" t="s">
        <v>264</v>
      </c>
      <c r="C145" s="18" t="s">
        <v>265</v>
      </c>
      <c r="D145" s="19" t="s">
        <v>168</v>
      </c>
      <c r="E145" s="20">
        <f t="shared" si="4"/>
        <v>101</v>
      </c>
      <c r="F145" s="20">
        <v>61</v>
      </c>
      <c r="G145" s="20">
        <v>40</v>
      </c>
      <c r="H145" s="20"/>
      <c r="I145" s="22"/>
      <c r="J145" s="19" t="s">
        <v>168</v>
      </c>
      <c r="K145" s="20">
        <f t="shared" si="5"/>
        <v>101</v>
      </c>
      <c r="L145" s="20">
        <v>61</v>
      </c>
      <c r="M145" s="20">
        <v>40</v>
      </c>
      <c r="N145" s="20"/>
      <c r="O145" s="22"/>
      <c r="P145" s="30"/>
    </row>
    <row r="146" s="6" customFormat="1" ht="37.5" spans="1:239">
      <c r="A146" s="18"/>
      <c r="B146" s="18"/>
      <c r="C146" s="18"/>
      <c r="D146" s="19" t="s">
        <v>169</v>
      </c>
      <c r="E146" s="20">
        <f t="shared" si="4"/>
        <v>320.52</v>
      </c>
      <c r="F146" s="20"/>
      <c r="G146" s="20"/>
      <c r="H146" s="20"/>
      <c r="I146" s="20">
        <v>320.52</v>
      </c>
      <c r="J146" s="19" t="s">
        <v>169</v>
      </c>
      <c r="K146" s="20">
        <f t="shared" si="5"/>
        <v>308.010553</v>
      </c>
      <c r="L146" s="20"/>
      <c r="M146" s="20"/>
      <c r="N146" s="20"/>
      <c r="O146" s="20">
        <v>308.010553</v>
      </c>
      <c r="P146" s="30"/>
    </row>
    <row r="147" s="6" customFormat="1" ht="37.5" spans="1:239">
      <c r="A147" s="18">
        <v>88</v>
      </c>
      <c r="B147" s="18" t="s">
        <v>313</v>
      </c>
      <c r="C147" s="18" t="s">
        <v>167</v>
      </c>
      <c r="D147" s="19" t="s">
        <v>168</v>
      </c>
      <c r="E147" s="20">
        <f t="shared" si="4"/>
        <v>40</v>
      </c>
      <c r="F147" s="20">
        <v>40</v>
      </c>
      <c r="G147" s="20"/>
      <c r="H147" s="22"/>
      <c r="I147" s="20"/>
      <c r="J147" s="19" t="s">
        <v>168</v>
      </c>
      <c r="K147" s="20">
        <f t="shared" si="5"/>
        <v>0</v>
      </c>
      <c r="L147" s="20"/>
      <c r="M147" s="20"/>
      <c r="N147" s="20"/>
      <c r="O147" s="20"/>
      <c r="P147" s="26" t="s">
        <v>312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</row>
    <row r="148" s="6" customFormat="1" ht="37.5" spans="1:239">
      <c r="A148" s="18"/>
      <c r="B148" s="18"/>
      <c r="C148" s="18"/>
      <c r="D148" s="19" t="s">
        <v>186</v>
      </c>
      <c r="E148" s="20">
        <f t="shared" si="4"/>
        <v>100</v>
      </c>
      <c r="F148" s="20"/>
      <c r="G148" s="20"/>
      <c r="H148" s="20">
        <v>100</v>
      </c>
      <c r="I148" s="20"/>
      <c r="J148" s="19" t="s">
        <v>186</v>
      </c>
      <c r="K148" s="20">
        <f t="shared" si="5"/>
        <v>0</v>
      </c>
      <c r="L148" s="20"/>
      <c r="M148" s="20"/>
      <c r="N148" s="20"/>
      <c r="O148" s="20"/>
      <c r="P148" s="27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</row>
    <row r="149" s="6" customFormat="1" ht="37.5" spans="1:239">
      <c r="A149" s="18"/>
      <c r="B149" s="18"/>
      <c r="C149" s="18"/>
      <c r="D149" s="19" t="s">
        <v>169</v>
      </c>
      <c r="E149" s="20">
        <f t="shared" si="4"/>
        <v>100</v>
      </c>
      <c r="F149" s="20"/>
      <c r="G149" s="20"/>
      <c r="H149" s="20"/>
      <c r="I149" s="20">
        <v>100</v>
      </c>
      <c r="J149" s="19" t="s">
        <v>169</v>
      </c>
      <c r="K149" s="20">
        <f t="shared" si="5"/>
        <v>0</v>
      </c>
      <c r="L149" s="20"/>
      <c r="M149" s="20"/>
      <c r="N149" s="20"/>
      <c r="O149" s="20"/>
      <c r="P149" s="27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</row>
    <row r="150" s="7" customFormat="1" ht="48" customHeight="1" spans="1:239">
      <c r="A150" s="18">
        <v>89</v>
      </c>
      <c r="B150" s="18" t="s">
        <v>266</v>
      </c>
      <c r="C150" s="18" t="s">
        <v>167</v>
      </c>
      <c r="D150" s="19" t="s">
        <v>174</v>
      </c>
      <c r="E150" s="20">
        <f t="shared" si="4"/>
        <v>109</v>
      </c>
      <c r="F150" s="31">
        <v>109</v>
      </c>
      <c r="G150" s="22"/>
      <c r="H150" s="22"/>
      <c r="I150" s="22"/>
      <c r="J150" s="19" t="s">
        <v>174</v>
      </c>
      <c r="K150" s="20">
        <f t="shared" si="5"/>
        <v>0</v>
      </c>
      <c r="L150" s="20">
        <v>0</v>
      </c>
      <c r="M150" s="22"/>
      <c r="N150" s="22"/>
      <c r="O150" s="22"/>
      <c r="P150" s="32"/>
    </row>
    <row r="151" s="7" customFormat="1" ht="48" customHeight="1" spans="1:239">
      <c r="A151" s="18"/>
      <c r="B151" s="18"/>
      <c r="C151" s="18"/>
      <c r="D151" s="19" t="s">
        <v>169</v>
      </c>
      <c r="E151" s="20"/>
      <c r="F151" s="31"/>
      <c r="G151" s="22"/>
      <c r="H151" s="22"/>
      <c r="I151" s="22"/>
      <c r="J151" s="19" t="s">
        <v>169</v>
      </c>
      <c r="K151" s="20">
        <f t="shared" si="5"/>
        <v>108.561225</v>
      </c>
      <c r="L151" s="22"/>
      <c r="M151" s="22"/>
      <c r="N151" s="22"/>
      <c r="O151" s="20">
        <v>108.561225</v>
      </c>
      <c r="P151" s="32"/>
    </row>
    <row r="152" s="1" customFormat="1" ht="56.25" spans="1:239">
      <c r="A152" s="33">
        <v>90</v>
      </c>
      <c r="B152" s="19" t="s">
        <v>267</v>
      </c>
      <c r="C152" s="19" t="s">
        <v>167</v>
      </c>
      <c r="D152" s="19" t="s">
        <v>174</v>
      </c>
      <c r="E152" s="20">
        <f>F152+G152+H152+I152</f>
        <v>12</v>
      </c>
      <c r="F152" s="31">
        <v>12</v>
      </c>
      <c r="G152" s="22"/>
      <c r="H152" s="22"/>
      <c r="I152" s="22"/>
      <c r="J152" s="19" t="s">
        <v>174</v>
      </c>
      <c r="K152" s="20">
        <f t="shared" si="5"/>
        <v>12</v>
      </c>
      <c r="L152" s="20">
        <v>12</v>
      </c>
      <c r="M152" s="22"/>
      <c r="N152" s="22"/>
      <c r="O152" s="22"/>
      <c r="P152" s="32"/>
    </row>
  </sheetData>
  <mergeCells count="188">
    <mergeCell ref="A1:B1"/>
    <mergeCell ref="A2:P2"/>
    <mergeCell ref="D4:I4"/>
    <mergeCell ref="J4:O4"/>
    <mergeCell ref="E5:I5"/>
    <mergeCell ref="K5:O5"/>
    <mergeCell ref="A4:A6"/>
    <mergeCell ref="A7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9"/>
    <mergeCell ref="A30:A31"/>
    <mergeCell ref="A32:A33"/>
    <mergeCell ref="A35:A37"/>
    <mergeCell ref="A38:A40"/>
    <mergeCell ref="A41:A42"/>
    <mergeCell ref="A43:A44"/>
    <mergeCell ref="A45:A46"/>
    <mergeCell ref="A47:A48"/>
    <mergeCell ref="A49:A50"/>
    <mergeCell ref="A51:A52"/>
    <mergeCell ref="A54:A55"/>
    <mergeCell ref="A64:A65"/>
    <mergeCell ref="A66:A67"/>
    <mergeCell ref="A68:A69"/>
    <mergeCell ref="A70:A71"/>
    <mergeCell ref="A73:A74"/>
    <mergeCell ref="A75:A76"/>
    <mergeCell ref="A77:A78"/>
    <mergeCell ref="A79:A80"/>
    <mergeCell ref="A81:A82"/>
    <mergeCell ref="A83:A85"/>
    <mergeCell ref="A86:A88"/>
    <mergeCell ref="A89:A90"/>
    <mergeCell ref="A91:A93"/>
    <mergeCell ref="A108:A109"/>
    <mergeCell ref="A111:A112"/>
    <mergeCell ref="A119:A122"/>
    <mergeCell ref="A123:A124"/>
    <mergeCell ref="A127:A129"/>
    <mergeCell ref="A130:A131"/>
    <mergeCell ref="A142:A143"/>
    <mergeCell ref="A145:A146"/>
    <mergeCell ref="A147:A149"/>
    <mergeCell ref="A150:A151"/>
    <mergeCell ref="B4:B6"/>
    <mergeCell ref="B7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9"/>
    <mergeCell ref="B30:B31"/>
    <mergeCell ref="B32:B33"/>
    <mergeCell ref="B35:B37"/>
    <mergeCell ref="B38:B40"/>
    <mergeCell ref="B41:B42"/>
    <mergeCell ref="B43:B44"/>
    <mergeCell ref="B45:B46"/>
    <mergeCell ref="B47:B48"/>
    <mergeCell ref="B49:B50"/>
    <mergeCell ref="B51:B52"/>
    <mergeCell ref="B54:B55"/>
    <mergeCell ref="B64:B65"/>
    <mergeCell ref="B66:B67"/>
    <mergeCell ref="B68:B69"/>
    <mergeCell ref="B70:B71"/>
    <mergeCell ref="B73:B74"/>
    <mergeCell ref="B75:B76"/>
    <mergeCell ref="B77:B78"/>
    <mergeCell ref="B79:B80"/>
    <mergeCell ref="B81:B82"/>
    <mergeCell ref="B83:B85"/>
    <mergeCell ref="B86:B88"/>
    <mergeCell ref="B89:B90"/>
    <mergeCell ref="B91:B93"/>
    <mergeCell ref="B108:B109"/>
    <mergeCell ref="B111:B112"/>
    <mergeCell ref="B119:B122"/>
    <mergeCell ref="B123:B124"/>
    <mergeCell ref="B127:B129"/>
    <mergeCell ref="B130:B131"/>
    <mergeCell ref="B142:B143"/>
    <mergeCell ref="B145:B146"/>
    <mergeCell ref="B147:B149"/>
    <mergeCell ref="B150:B151"/>
    <mergeCell ref="C4:C6"/>
    <mergeCell ref="C7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9"/>
    <mergeCell ref="C30:C31"/>
    <mergeCell ref="C32:C33"/>
    <mergeCell ref="C35:C37"/>
    <mergeCell ref="C38:C40"/>
    <mergeCell ref="C41:C42"/>
    <mergeCell ref="C43:C44"/>
    <mergeCell ref="C45:C46"/>
    <mergeCell ref="C47:C48"/>
    <mergeCell ref="C49:C50"/>
    <mergeCell ref="C51:C52"/>
    <mergeCell ref="C54:C55"/>
    <mergeCell ref="C64:C65"/>
    <mergeCell ref="C66:C67"/>
    <mergeCell ref="C68:C69"/>
    <mergeCell ref="C70:C71"/>
    <mergeCell ref="C73:C74"/>
    <mergeCell ref="C75:C76"/>
    <mergeCell ref="C77:C78"/>
    <mergeCell ref="C79:C80"/>
    <mergeCell ref="C81:C82"/>
    <mergeCell ref="C83:C85"/>
    <mergeCell ref="C86:C88"/>
    <mergeCell ref="C89:C90"/>
    <mergeCell ref="C91:C93"/>
    <mergeCell ref="C108:C109"/>
    <mergeCell ref="C111:C112"/>
    <mergeCell ref="C119:C122"/>
    <mergeCell ref="C123:C124"/>
    <mergeCell ref="C127:C129"/>
    <mergeCell ref="C130:C131"/>
    <mergeCell ref="C142:C143"/>
    <mergeCell ref="C145:C146"/>
    <mergeCell ref="C147:C149"/>
    <mergeCell ref="C150:C151"/>
    <mergeCell ref="D5:D6"/>
    <mergeCell ref="J5:J6"/>
    <mergeCell ref="P4:P6"/>
    <mergeCell ref="P7:P8"/>
    <mergeCell ref="P9:P10"/>
    <mergeCell ref="P11:P12"/>
    <mergeCell ref="P13:P14"/>
    <mergeCell ref="P15:P17"/>
    <mergeCell ref="P18:P19"/>
    <mergeCell ref="P20:P21"/>
    <mergeCell ref="P22:P23"/>
    <mergeCell ref="P24:P25"/>
    <mergeCell ref="P26:P29"/>
    <mergeCell ref="P30:P31"/>
    <mergeCell ref="P32:P33"/>
    <mergeCell ref="P35:P37"/>
    <mergeCell ref="P38:P40"/>
    <mergeCell ref="P41:P42"/>
    <mergeCell ref="P43:P44"/>
    <mergeCell ref="P45:P46"/>
    <mergeCell ref="P47:P48"/>
    <mergeCell ref="P49:P50"/>
    <mergeCell ref="P51:P52"/>
    <mergeCell ref="P54:P55"/>
    <mergeCell ref="P64:P65"/>
    <mergeCell ref="P66:P67"/>
    <mergeCell ref="P68:P69"/>
    <mergeCell ref="P70:P71"/>
    <mergeCell ref="P73:P74"/>
    <mergeCell ref="P75:P76"/>
    <mergeCell ref="P77:P78"/>
    <mergeCell ref="P79:P80"/>
    <mergeCell ref="P81:P82"/>
    <mergeCell ref="P83:P85"/>
    <mergeCell ref="P86:P88"/>
    <mergeCell ref="P89:P90"/>
    <mergeCell ref="P91:P93"/>
    <mergeCell ref="P108:P109"/>
    <mergeCell ref="P111:P112"/>
    <mergeCell ref="P119:P122"/>
    <mergeCell ref="P123:P124"/>
    <mergeCell ref="P127:P129"/>
    <mergeCell ref="P130:P131"/>
    <mergeCell ref="P142:P143"/>
    <mergeCell ref="P145:P146"/>
    <mergeCell ref="P147:P149"/>
    <mergeCell ref="P150:P151"/>
  </mergeCells>
  <conditionalFormatting sqref="D3">
    <cfRule type="duplicateValues" dxfId="0" priority="12"/>
    <cfRule type="duplicateValues" dxfId="1" priority="10"/>
  </conditionalFormatting>
  <conditionalFormatting sqref="G3">
    <cfRule type="duplicateValues" dxfId="0" priority="9"/>
    <cfRule type="duplicateValues" dxfId="1" priority="7"/>
  </conditionalFormatting>
  <conditionalFormatting sqref="J4">
    <cfRule type="duplicateValues" dxfId="0" priority="3"/>
    <cfRule type="duplicateValues" dxfId="1" priority="1"/>
  </conditionalFormatting>
  <conditionalFormatting sqref="D4 B4">
    <cfRule type="duplicateValues" dxfId="0" priority="6"/>
    <cfRule type="duplicateValues" dxfId="1" priority="4"/>
  </conditionalFormatting>
  <pageMargins left="0.314583333333333" right="0.118055555555556" top="0.314583333333333" bottom="0.196527777777778" header="0.275" footer="0.11805555555555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Sheet1 (3)</vt:lpstr>
      <vt:lpstr>Sheet1 (9)</vt:lpstr>
      <vt:lpstr>Sheet1 (8)</vt:lpstr>
      <vt:lpstr>Sheet1 (7)</vt:lpstr>
      <vt:lpstr>Sheet1 (6)</vt:lpstr>
      <vt:lpstr>Sheet1 (5)</vt:lpstr>
      <vt:lpstr>Sheet1 (4)</vt:lpstr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2025-07-04T00:43:00Z</dcterms:created>
  <dcterms:modified xsi:type="dcterms:W3CDTF">2025-11-14T09:00:33Z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8B97B03CC5D3466AA561E9E69A6D9FA8_13</vt:lpwstr>
  </property>
  <property fmtid="{D5CDD505-2E9C-101B-9397-08002B2CF9AE}" pid="3" name="KSOProductBuildVer">
    <vt:lpwstr>2052-12.1.0.23542</vt:lpwstr>
  </property>
</Properties>
</file>